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SFP 2017\Mayo\"/>
    </mc:Choice>
  </mc:AlternateContent>
  <bookViews>
    <workbookView xWindow="0" yWindow="0" windowWidth="20460" windowHeight="732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Q318" i="1" l="1"/>
  <c r="M308" i="1" l="1"/>
  <c r="M309" i="1"/>
  <c r="M310" i="1"/>
  <c r="M311" i="1"/>
  <c r="M312" i="1"/>
  <c r="M313" i="1"/>
  <c r="M314" i="1"/>
  <c r="M315" i="1"/>
  <c r="M316" i="1"/>
  <c r="M317" i="1"/>
  <c r="M318" i="1"/>
  <c r="M307" i="1"/>
  <c r="M294" i="1"/>
  <c r="M295" i="1"/>
  <c r="M296" i="1"/>
  <c r="M297" i="1"/>
  <c r="M298" i="1"/>
  <c r="M299" i="1"/>
  <c r="M300" i="1"/>
  <c r="M301" i="1"/>
  <c r="M293" i="1"/>
  <c r="M210" i="1"/>
  <c r="M211" i="1"/>
  <c r="M212" i="1"/>
  <c r="M209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18" i="1"/>
  <c r="M56" i="1"/>
  <c r="M57" i="1"/>
  <c r="M55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V308" i="1"/>
  <c r="V309" i="1"/>
  <c r="V310" i="1"/>
  <c r="V311" i="1"/>
  <c r="V312" i="1"/>
  <c r="V313" i="1"/>
  <c r="V314" i="1"/>
  <c r="V315" i="1"/>
  <c r="V316" i="1"/>
  <c r="V317" i="1"/>
  <c r="V318" i="1"/>
  <c r="V307" i="1"/>
  <c r="V212" i="1"/>
  <c r="L31" i="1" l="1"/>
  <c r="L30" i="1"/>
  <c r="L29" i="1"/>
  <c r="L28" i="1"/>
  <c r="L27" i="1"/>
  <c r="L26" i="1"/>
  <c r="L25" i="1"/>
  <c r="L24" i="1"/>
  <c r="L23" i="1"/>
  <c r="L22" i="1"/>
  <c r="L21" i="1"/>
  <c r="S293" i="1" l="1"/>
  <c r="S294" i="1"/>
  <c r="S295" i="1"/>
  <c r="S296" i="1"/>
  <c r="S297" i="1"/>
  <c r="S298" i="1"/>
  <c r="S299" i="1"/>
  <c r="S300" i="1"/>
  <c r="S301" i="1"/>
  <c r="S308" i="1"/>
  <c r="S309" i="1"/>
  <c r="S310" i="1"/>
  <c r="S311" i="1"/>
  <c r="S312" i="1"/>
  <c r="S313" i="1"/>
  <c r="S314" i="1"/>
  <c r="S315" i="1"/>
  <c r="S316" i="1"/>
  <c r="S317" i="1"/>
  <c r="S318" i="1"/>
  <c r="S307" i="1"/>
  <c r="O211" i="1"/>
  <c r="O209" i="1"/>
  <c r="O212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O180" i="1"/>
  <c r="O188" i="1"/>
  <c r="O192" i="1"/>
  <c r="Q192" i="1" s="1"/>
  <c r="T192" i="1" s="1"/>
  <c r="V192" i="1" s="1"/>
  <c r="O196" i="1"/>
  <c r="Q196" i="1" s="1"/>
  <c r="T196" i="1" s="1"/>
  <c r="V196" i="1" s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O131" i="1"/>
  <c r="O135" i="1"/>
  <c r="O147" i="1"/>
  <c r="O148" i="1"/>
  <c r="O119" i="1"/>
  <c r="O120" i="1"/>
  <c r="O123" i="1"/>
  <c r="Q123" i="1" s="1"/>
  <c r="T123" i="1" s="1"/>
  <c r="V123" i="1" s="1"/>
  <c r="O124" i="1"/>
  <c r="O127" i="1"/>
  <c r="Q127" i="1" s="1"/>
  <c r="T127" i="1" s="1"/>
  <c r="V127" i="1" s="1"/>
  <c r="O132" i="1"/>
  <c r="O133" i="1"/>
  <c r="O136" i="1"/>
  <c r="O139" i="1"/>
  <c r="Q139" i="1" s="1"/>
  <c r="T139" i="1" s="1"/>
  <c r="V139" i="1" s="1"/>
  <c r="O140" i="1"/>
  <c r="O143" i="1"/>
  <c r="Q143" i="1" s="1"/>
  <c r="T143" i="1" s="1"/>
  <c r="V143" i="1" s="1"/>
  <c r="O149" i="1"/>
  <c r="O151" i="1"/>
  <c r="O152" i="1"/>
  <c r="O155" i="1"/>
  <c r="Q155" i="1" s="1"/>
  <c r="T155" i="1" s="1"/>
  <c r="V155" i="1" s="1"/>
  <c r="O156" i="1"/>
  <c r="O159" i="1"/>
  <c r="Q159" i="1" s="1"/>
  <c r="T159" i="1" s="1"/>
  <c r="V159" i="1" s="1"/>
  <c r="O163" i="1"/>
  <c r="O56" i="1"/>
  <c r="Q56" i="1" s="1"/>
  <c r="T56" i="1" s="1"/>
  <c r="V56" i="1" s="1"/>
  <c r="S55" i="1"/>
  <c r="S56" i="1"/>
  <c r="S57" i="1"/>
  <c r="L43" i="1"/>
  <c r="S43" i="1" s="1"/>
  <c r="O189" i="1" l="1"/>
  <c r="O55" i="1"/>
  <c r="Q55" i="1" s="1"/>
  <c r="T55" i="1" s="1"/>
  <c r="V55" i="1" s="1"/>
  <c r="O181" i="1"/>
  <c r="Q181" i="1" s="1"/>
  <c r="T181" i="1" s="1"/>
  <c r="V181" i="1" s="1"/>
  <c r="O312" i="1"/>
  <c r="Q312" i="1" s="1"/>
  <c r="T312" i="1" s="1"/>
  <c r="O157" i="1"/>
  <c r="O125" i="1"/>
  <c r="Q125" i="1" s="1"/>
  <c r="T125" i="1" s="1"/>
  <c r="V125" i="1" s="1"/>
  <c r="O193" i="1"/>
  <c r="Q193" i="1" s="1"/>
  <c r="T193" i="1" s="1"/>
  <c r="V193" i="1" s="1"/>
  <c r="O185" i="1"/>
  <c r="Q185" i="1" s="1"/>
  <c r="T185" i="1" s="1"/>
  <c r="V185" i="1" s="1"/>
  <c r="Q189" i="1"/>
  <c r="T189" i="1" s="1"/>
  <c r="V189" i="1" s="1"/>
  <c r="Q163" i="1"/>
  <c r="Q151" i="1"/>
  <c r="T151" i="1" s="1"/>
  <c r="V151" i="1" s="1"/>
  <c r="Q147" i="1"/>
  <c r="T147" i="1" s="1"/>
  <c r="V147" i="1" s="1"/>
  <c r="Q135" i="1"/>
  <c r="T135" i="1" s="1"/>
  <c r="V135" i="1" s="1"/>
  <c r="Q131" i="1"/>
  <c r="T131" i="1" s="1"/>
  <c r="V131" i="1" s="1"/>
  <c r="Q119" i="1"/>
  <c r="T119" i="1" s="1"/>
  <c r="V119" i="1" s="1"/>
  <c r="O141" i="1"/>
  <c r="Q188" i="1"/>
  <c r="T188" i="1" s="1"/>
  <c r="V188" i="1" s="1"/>
  <c r="Q180" i="1"/>
  <c r="T180" i="1" s="1"/>
  <c r="V180" i="1" s="1"/>
  <c r="O184" i="1"/>
  <c r="Q184" i="1" s="1"/>
  <c r="T184" i="1" s="1"/>
  <c r="V184" i="1" s="1"/>
  <c r="O317" i="1"/>
  <c r="Q317" i="1" s="1"/>
  <c r="T317" i="1" s="1"/>
  <c r="O154" i="1"/>
  <c r="Q154" i="1" s="1"/>
  <c r="T154" i="1" s="1"/>
  <c r="V154" i="1" s="1"/>
  <c r="O161" i="1"/>
  <c r="Q161" i="1" s="1"/>
  <c r="O145" i="1"/>
  <c r="Q145" i="1" s="1"/>
  <c r="T145" i="1" s="1"/>
  <c r="V145" i="1" s="1"/>
  <c r="O129" i="1"/>
  <c r="Q129" i="1" s="1"/>
  <c r="T129" i="1" s="1"/>
  <c r="V129" i="1" s="1"/>
  <c r="Q149" i="1"/>
  <c r="T149" i="1" s="1"/>
  <c r="V149" i="1" s="1"/>
  <c r="Q133" i="1"/>
  <c r="T133" i="1" s="1"/>
  <c r="V133" i="1" s="1"/>
  <c r="O57" i="1"/>
  <c r="Q57" i="1" s="1"/>
  <c r="T57" i="1" s="1"/>
  <c r="V57" i="1" s="1"/>
  <c r="Q156" i="1"/>
  <c r="T156" i="1" s="1"/>
  <c r="V156" i="1" s="1"/>
  <c r="Q152" i="1"/>
  <c r="T152" i="1" s="1"/>
  <c r="V152" i="1" s="1"/>
  <c r="Q148" i="1"/>
  <c r="T148" i="1" s="1"/>
  <c r="V148" i="1" s="1"/>
  <c r="Q140" i="1"/>
  <c r="T140" i="1" s="1"/>
  <c r="V140" i="1" s="1"/>
  <c r="Q136" i="1"/>
  <c r="T136" i="1" s="1"/>
  <c r="V136" i="1" s="1"/>
  <c r="Q132" i="1"/>
  <c r="T132" i="1" s="1"/>
  <c r="V132" i="1" s="1"/>
  <c r="Q124" i="1"/>
  <c r="T124" i="1" s="1"/>
  <c r="V124" i="1" s="1"/>
  <c r="Q120" i="1"/>
  <c r="T120" i="1" s="1"/>
  <c r="V120" i="1" s="1"/>
  <c r="O160" i="1"/>
  <c r="Q160" i="1" s="1"/>
  <c r="O144" i="1"/>
  <c r="Q144" i="1" s="1"/>
  <c r="T144" i="1" s="1"/>
  <c r="V144" i="1" s="1"/>
  <c r="O128" i="1"/>
  <c r="Q128" i="1" s="1"/>
  <c r="T128" i="1" s="1"/>
  <c r="V128" i="1" s="1"/>
  <c r="O210" i="1"/>
  <c r="Q210" i="1" s="1"/>
  <c r="O309" i="1"/>
  <c r="Q309" i="1" s="1"/>
  <c r="T309" i="1" s="1"/>
  <c r="O158" i="1"/>
  <c r="Q158" i="1" s="1"/>
  <c r="T158" i="1" s="1"/>
  <c r="V158" i="1" s="1"/>
  <c r="O146" i="1"/>
  <c r="Q146" i="1" s="1"/>
  <c r="T146" i="1" s="1"/>
  <c r="V146" i="1" s="1"/>
  <c r="O153" i="1"/>
  <c r="Q153" i="1" s="1"/>
  <c r="T153" i="1" s="1"/>
  <c r="V153" i="1" s="1"/>
  <c r="O137" i="1"/>
  <c r="Q137" i="1" s="1"/>
  <c r="T137" i="1" s="1"/>
  <c r="V137" i="1" s="1"/>
  <c r="O121" i="1"/>
  <c r="Q121" i="1" s="1"/>
  <c r="T121" i="1" s="1"/>
  <c r="V121" i="1" s="1"/>
  <c r="Q157" i="1"/>
  <c r="T157" i="1" s="1"/>
  <c r="V157" i="1" s="1"/>
  <c r="Q141" i="1"/>
  <c r="T141" i="1" s="1"/>
  <c r="V141" i="1" s="1"/>
  <c r="Q209" i="1"/>
  <c r="O313" i="1"/>
  <c r="Q313" i="1" s="1"/>
  <c r="T313" i="1" s="1"/>
  <c r="O162" i="1"/>
  <c r="Q162" i="1" s="1"/>
  <c r="O150" i="1"/>
  <c r="Q150" i="1" s="1"/>
  <c r="T150" i="1" s="1"/>
  <c r="V150" i="1" s="1"/>
  <c r="O142" i="1"/>
  <c r="Q142" i="1" s="1"/>
  <c r="T142" i="1" s="1"/>
  <c r="V142" i="1" s="1"/>
  <c r="O138" i="1"/>
  <c r="Q138" i="1" s="1"/>
  <c r="T138" i="1" s="1"/>
  <c r="V138" i="1" s="1"/>
  <c r="O134" i="1"/>
  <c r="Q134" i="1" s="1"/>
  <c r="T134" i="1" s="1"/>
  <c r="V134" i="1" s="1"/>
  <c r="O130" i="1"/>
  <c r="Q130" i="1" s="1"/>
  <c r="T130" i="1" s="1"/>
  <c r="V130" i="1" s="1"/>
  <c r="O126" i="1"/>
  <c r="Q126" i="1" s="1"/>
  <c r="T126" i="1" s="1"/>
  <c r="V126" i="1" s="1"/>
  <c r="O122" i="1"/>
  <c r="Q122" i="1" s="1"/>
  <c r="T122" i="1" s="1"/>
  <c r="V122" i="1" s="1"/>
  <c r="O118" i="1"/>
  <c r="Q118" i="1" s="1"/>
  <c r="T118" i="1" s="1"/>
  <c r="V118" i="1" s="1"/>
  <c r="O195" i="1"/>
  <c r="Q195" i="1" s="1"/>
  <c r="T195" i="1" s="1"/>
  <c r="V195" i="1" s="1"/>
  <c r="O191" i="1"/>
  <c r="Q191" i="1" s="1"/>
  <c r="T191" i="1" s="1"/>
  <c r="V191" i="1" s="1"/>
  <c r="O187" i="1"/>
  <c r="Q187" i="1" s="1"/>
  <c r="T187" i="1" s="1"/>
  <c r="V187" i="1" s="1"/>
  <c r="O183" i="1"/>
  <c r="Q183" i="1" s="1"/>
  <c r="T183" i="1" s="1"/>
  <c r="V183" i="1" s="1"/>
  <c r="O316" i="1"/>
  <c r="Q316" i="1" s="1"/>
  <c r="T316" i="1" s="1"/>
  <c r="O308" i="1"/>
  <c r="Q308" i="1" s="1"/>
  <c r="T308" i="1" s="1"/>
  <c r="O194" i="1"/>
  <c r="Q194" i="1" s="1"/>
  <c r="T194" i="1" s="1"/>
  <c r="V194" i="1" s="1"/>
  <c r="O190" i="1"/>
  <c r="Q190" i="1" s="1"/>
  <c r="T190" i="1" s="1"/>
  <c r="V190" i="1" s="1"/>
  <c r="O186" i="1"/>
  <c r="Q186" i="1" s="1"/>
  <c r="T186" i="1" s="1"/>
  <c r="V186" i="1" s="1"/>
  <c r="O182" i="1"/>
  <c r="Q182" i="1" s="1"/>
  <c r="T182" i="1" s="1"/>
  <c r="V182" i="1" s="1"/>
  <c r="Q212" i="1"/>
  <c r="O307" i="1"/>
  <c r="Q307" i="1" s="1"/>
  <c r="T307" i="1" s="1"/>
  <c r="O315" i="1"/>
  <c r="Q315" i="1" s="1"/>
  <c r="T315" i="1" s="1"/>
  <c r="O311" i="1"/>
  <c r="Q311" i="1" s="1"/>
  <c r="T311" i="1" s="1"/>
  <c r="Q211" i="1"/>
  <c r="O318" i="1"/>
  <c r="T318" i="1" s="1"/>
  <c r="O314" i="1"/>
  <c r="Q314" i="1" s="1"/>
  <c r="T314" i="1" s="1"/>
  <c r="O310" i="1"/>
  <c r="Q310" i="1" s="1"/>
  <c r="T310" i="1" s="1"/>
  <c r="M43" i="1"/>
  <c r="S196" i="1"/>
  <c r="P165" i="1"/>
  <c r="S81" i="1"/>
  <c r="S23" i="1" s="1"/>
  <c r="O43" i="1" l="1"/>
  <c r="P43" i="1" s="1"/>
  <c r="O294" i="1"/>
  <c r="O301" i="1"/>
  <c r="O293" i="1"/>
  <c r="N43" i="1"/>
  <c r="R210" i="1"/>
  <c r="S210" i="1" s="1"/>
  <c r="O296" i="1"/>
  <c r="O299" i="1"/>
  <c r="O298" i="1"/>
  <c r="O300" i="1"/>
  <c r="O295" i="1"/>
  <c r="R211" i="1"/>
  <c r="S211" i="1" s="1"/>
  <c r="R212" i="1"/>
  <c r="S212" i="1" s="1"/>
  <c r="R209" i="1"/>
  <c r="S209" i="1" s="1"/>
  <c r="O297" i="1"/>
  <c r="U24" i="1"/>
  <c r="T210" i="1" l="1"/>
  <c r="V210" i="1" s="1"/>
  <c r="T212" i="1"/>
  <c r="T209" i="1"/>
  <c r="V209" i="1" s="1"/>
  <c r="T211" i="1"/>
  <c r="V211" i="1" s="1"/>
  <c r="J319" i="1"/>
  <c r="I319" i="1"/>
  <c r="J213" i="1"/>
  <c r="I213" i="1"/>
  <c r="J197" i="1"/>
  <c r="R160" i="1"/>
  <c r="R161" i="1"/>
  <c r="R162" i="1"/>
  <c r="R163" i="1"/>
  <c r="J58" i="1"/>
  <c r="J46" i="1"/>
  <c r="K46" i="1"/>
  <c r="R46" i="1"/>
  <c r="S161" i="1" l="1"/>
  <c r="T161" i="1"/>
  <c r="V161" i="1" s="1"/>
  <c r="S160" i="1"/>
  <c r="T160" i="1"/>
  <c r="V160" i="1" s="1"/>
  <c r="S163" i="1"/>
  <c r="T163" i="1"/>
  <c r="V163" i="1" s="1"/>
  <c r="S162" i="1"/>
  <c r="T162" i="1"/>
  <c r="V162" i="1" s="1"/>
  <c r="K58" i="1"/>
  <c r="R58" i="1"/>
  <c r="O31" i="1" l="1"/>
  <c r="K213" i="1" l="1"/>
  <c r="K319" i="1"/>
  <c r="K197" i="1" l="1"/>
  <c r="Q297" i="1"/>
  <c r="T297" i="1" s="1"/>
  <c r="V297" i="1" s="1"/>
  <c r="Q299" i="1"/>
  <c r="T299" i="1" s="1"/>
  <c r="V299" i="1" s="1"/>
  <c r="Q298" i="1"/>
  <c r="T298" i="1" s="1"/>
  <c r="V298" i="1" s="1"/>
  <c r="Q296" i="1"/>
  <c r="T296" i="1" s="1"/>
  <c r="V296" i="1" s="1"/>
  <c r="Q293" i="1"/>
  <c r="T293" i="1" s="1"/>
  <c r="V293" i="1" s="1"/>
  <c r="Q301" i="1"/>
  <c r="T301" i="1" s="1"/>
  <c r="V301" i="1" s="1"/>
  <c r="Q300" i="1"/>
  <c r="T300" i="1" s="1"/>
  <c r="V300" i="1" s="1"/>
  <c r="Q295" i="1"/>
  <c r="T295" i="1" s="1"/>
  <c r="V295" i="1" s="1"/>
  <c r="Q294" i="1"/>
  <c r="T294" i="1" s="1"/>
  <c r="V294" i="1" s="1"/>
  <c r="L53" i="1"/>
  <c r="S53" i="1" l="1"/>
  <c r="M53" i="1"/>
  <c r="I58" i="1"/>
  <c r="O53" i="1" l="1"/>
  <c r="P53" i="1" s="1"/>
  <c r="N53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292" i="1" l="1"/>
  <c r="L292" i="1"/>
  <c r="U291" i="1"/>
  <c r="L291" i="1"/>
  <c r="U290" i="1"/>
  <c r="L290" i="1"/>
  <c r="U289" i="1"/>
  <c r="L289" i="1"/>
  <c r="U288" i="1"/>
  <c r="L288" i="1"/>
  <c r="U287" i="1"/>
  <c r="L287" i="1"/>
  <c r="U286" i="1"/>
  <c r="L286" i="1"/>
  <c r="U285" i="1"/>
  <c r="L285" i="1"/>
  <c r="U284" i="1"/>
  <c r="L284" i="1"/>
  <c r="U283" i="1"/>
  <c r="L283" i="1"/>
  <c r="U282" i="1"/>
  <c r="L282" i="1"/>
  <c r="U281" i="1"/>
  <c r="L281" i="1"/>
  <c r="L177" i="1"/>
  <c r="U177" i="1"/>
  <c r="L178" i="1"/>
  <c r="U178" i="1"/>
  <c r="L179" i="1"/>
  <c r="U179" i="1"/>
  <c r="U43" i="1"/>
  <c r="Q43" i="1" s="1"/>
  <c r="T43" i="1" s="1"/>
  <c r="V43" i="1" s="1"/>
  <c r="I166" i="1"/>
  <c r="I24" i="1" s="1"/>
  <c r="M287" i="1" l="1"/>
  <c r="S287" i="1"/>
  <c r="S178" i="1"/>
  <c r="M178" i="1"/>
  <c r="M281" i="1"/>
  <c r="S281" i="1"/>
  <c r="M285" i="1"/>
  <c r="S285" i="1"/>
  <c r="M291" i="1"/>
  <c r="S291" i="1"/>
  <c r="M282" i="1"/>
  <c r="S282" i="1"/>
  <c r="M286" i="1"/>
  <c r="S286" i="1"/>
  <c r="M288" i="1"/>
  <c r="S288" i="1"/>
  <c r="M290" i="1"/>
  <c r="S290" i="1"/>
  <c r="M292" i="1"/>
  <c r="O292" i="1" s="1"/>
  <c r="S292" i="1"/>
  <c r="M283" i="1"/>
  <c r="S283" i="1"/>
  <c r="M289" i="1"/>
  <c r="S289" i="1"/>
  <c r="M284" i="1"/>
  <c r="S284" i="1"/>
  <c r="M179" i="1"/>
  <c r="S179" i="1"/>
  <c r="M177" i="1"/>
  <c r="S177" i="1"/>
  <c r="N281" i="1"/>
  <c r="O281" i="1"/>
  <c r="P281" i="1" s="1"/>
  <c r="O283" i="1"/>
  <c r="P283" i="1" s="1"/>
  <c r="O287" i="1"/>
  <c r="P287" i="1" s="1"/>
  <c r="N287" i="1"/>
  <c r="O291" i="1"/>
  <c r="P291" i="1" s="1"/>
  <c r="N291" i="1"/>
  <c r="O284" i="1"/>
  <c r="P284" i="1" s="1"/>
  <c r="N286" i="1"/>
  <c r="O286" i="1"/>
  <c r="P286" i="1" s="1"/>
  <c r="O288" i="1"/>
  <c r="P288" i="1" s="1"/>
  <c r="N290" i="1"/>
  <c r="O290" i="1"/>
  <c r="P290" i="1" s="1"/>
  <c r="U42" i="1"/>
  <c r="U46" i="1" s="1"/>
  <c r="I197" i="1"/>
  <c r="I25" i="1" s="1"/>
  <c r="I473" i="1"/>
  <c r="I31" i="1" s="1"/>
  <c r="I332" i="1"/>
  <c r="I380" i="1" s="1"/>
  <c r="I29" i="1"/>
  <c r="I22" i="1"/>
  <c r="F207" i="1"/>
  <c r="F208" i="1" s="1"/>
  <c r="F209" i="1" s="1"/>
  <c r="F210" i="1" s="1"/>
  <c r="F211" i="1" s="1"/>
  <c r="F212" i="1" s="1"/>
  <c r="F213" i="1" s="1"/>
  <c r="I81" i="1"/>
  <c r="I23" i="1" s="1"/>
  <c r="I46" i="1"/>
  <c r="I21" i="1" s="1"/>
  <c r="U280" i="1"/>
  <c r="L280" i="1"/>
  <c r="U279" i="1"/>
  <c r="L279" i="1"/>
  <c r="U278" i="1"/>
  <c r="L278" i="1"/>
  <c r="U277" i="1"/>
  <c r="L277" i="1"/>
  <c r="U276" i="1"/>
  <c r="L276" i="1"/>
  <c r="U275" i="1"/>
  <c r="L275" i="1"/>
  <c r="U274" i="1"/>
  <c r="L274" i="1"/>
  <c r="U273" i="1"/>
  <c r="L273" i="1"/>
  <c r="U272" i="1"/>
  <c r="L272" i="1"/>
  <c r="U271" i="1"/>
  <c r="L271" i="1"/>
  <c r="G65" i="1"/>
  <c r="G81" i="1" s="1"/>
  <c r="Q473" i="1"/>
  <c r="Q31" i="1" s="1"/>
  <c r="P473" i="1"/>
  <c r="P31" i="1" s="1"/>
  <c r="O473" i="1"/>
  <c r="L470" i="1"/>
  <c r="M470" i="1" s="1"/>
  <c r="N470" i="1" s="1"/>
  <c r="G468" i="1"/>
  <c r="G473" i="1" s="1"/>
  <c r="G395" i="1"/>
  <c r="G332" i="1"/>
  <c r="U270" i="1"/>
  <c r="L270" i="1"/>
  <c r="U269" i="1"/>
  <c r="L269" i="1"/>
  <c r="U268" i="1"/>
  <c r="L268" i="1"/>
  <c r="U267" i="1"/>
  <c r="L267" i="1"/>
  <c r="U266" i="1"/>
  <c r="L266" i="1"/>
  <c r="U265" i="1"/>
  <c r="L265" i="1"/>
  <c r="U264" i="1"/>
  <c r="L264" i="1"/>
  <c r="U263" i="1"/>
  <c r="L263" i="1"/>
  <c r="U262" i="1"/>
  <c r="L262" i="1"/>
  <c r="U261" i="1"/>
  <c r="L261" i="1"/>
  <c r="U260" i="1"/>
  <c r="L260" i="1"/>
  <c r="U259" i="1"/>
  <c r="L259" i="1"/>
  <c r="U258" i="1"/>
  <c r="L258" i="1"/>
  <c r="U257" i="1"/>
  <c r="L257" i="1"/>
  <c r="U256" i="1"/>
  <c r="L256" i="1"/>
  <c r="U255" i="1"/>
  <c r="L255" i="1"/>
  <c r="U254" i="1"/>
  <c r="L254" i="1"/>
  <c r="U253" i="1"/>
  <c r="L253" i="1"/>
  <c r="U252" i="1"/>
  <c r="L252" i="1"/>
  <c r="U251" i="1"/>
  <c r="L251" i="1"/>
  <c r="U250" i="1"/>
  <c r="L250" i="1"/>
  <c r="U249" i="1"/>
  <c r="L249" i="1"/>
  <c r="U248" i="1"/>
  <c r="L248" i="1"/>
  <c r="U247" i="1"/>
  <c r="L247" i="1"/>
  <c r="U246" i="1"/>
  <c r="L246" i="1"/>
  <c r="U245" i="1"/>
  <c r="L245" i="1"/>
  <c r="U244" i="1"/>
  <c r="L244" i="1"/>
  <c r="G243" i="1"/>
  <c r="G453" i="1" s="1"/>
  <c r="U208" i="1"/>
  <c r="L208" i="1"/>
  <c r="U207" i="1"/>
  <c r="L207" i="1"/>
  <c r="U206" i="1"/>
  <c r="L206" i="1"/>
  <c r="G205" i="1"/>
  <c r="G213" i="1" s="1"/>
  <c r="U176" i="1"/>
  <c r="L176" i="1"/>
  <c r="G175" i="1"/>
  <c r="G197" i="1" s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G100" i="1"/>
  <c r="U54" i="1"/>
  <c r="L54" i="1"/>
  <c r="U53" i="1"/>
  <c r="Q53" i="1" s="1"/>
  <c r="T53" i="1" s="1"/>
  <c r="V53" i="1" s="1"/>
  <c r="K22" i="1"/>
  <c r="G52" i="1"/>
  <c r="G58" i="1" s="1"/>
  <c r="G46" i="1"/>
  <c r="L42" i="1"/>
  <c r="G41" i="1"/>
  <c r="N289" i="1" l="1"/>
  <c r="V288" i="1"/>
  <c r="N282" i="1"/>
  <c r="N285" i="1"/>
  <c r="N284" i="1"/>
  <c r="V284" i="1"/>
  <c r="N283" i="1"/>
  <c r="O282" i="1"/>
  <c r="P282" i="1" s="1"/>
  <c r="Q282" i="1" s="1"/>
  <c r="T282" i="1" s="1"/>
  <c r="V282" i="1" s="1"/>
  <c r="O289" i="1"/>
  <c r="P289" i="1" s="1"/>
  <c r="Q289" i="1" s="1"/>
  <c r="T289" i="1" s="1"/>
  <c r="V289" i="1" s="1"/>
  <c r="S106" i="1"/>
  <c r="M106" i="1"/>
  <c r="M107" i="1"/>
  <c r="S107" i="1"/>
  <c r="M115" i="1"/>
  <c r="S115" i="1"/>
  <c r="M247" i="1"/>
  <c r="S247" i="1"/>
  <c r="M249" i="1"/>
  <c r="S249" i="1"/>
  <c r="M253" i="1"/>
  <c r="N253" i="1" s="1"/>
  <c r="S253" i="1"/>
  <c r="M257" i="1"/>
  <c r="S257" i="1"/>
  <c r="M259" i="1"/>
  <c r="S259" i="1"/>
  <c r="M261" i="1"/>
  <c r="S261" i="1"/>
  <c r="M263" i="1"/>
  <c r="S263" i="1"/>
  <c r="M265" i="1"/>
  <c r="S265" i="1"/>
  <c r="M267" i="1"/>
  <c r="S267" i="1"/>
  <c r="M269" i="1"/>
  <c r="S269" i="1"/>
  <c r="M271" i="1"/>
  <c r="S271" i="1"/>
  <c r="M273" i="1"/>
  <c r="S273" i="1"/>
  <c r="M275" i="1"/>
  <c r="S275" i="1"/>
  <c r="M277" i="1"/>
  <c r="S277" i="1"/>
  <c r="M279" i="1"/>
  <c r="S279" i="1"/>
  <c r="O179" i="1"/>
  <c r="P179" i="1" s="1"/>
  <c r="Q179" i="1" s="1"/>
  <c r="T179" i="1" s="1"/>
  <c r="V179" i="1" s="1"/>
  <c r="N179" i="1"/>
  <c r="S102" i="1"/>
  <c r="M102" i="1"/>
  <c r="S114" i="1"/>
  <c r="M114" i="1"/>
  <c r="S206" i="1"/>
  <c r="M206" i="1"/>
  <c r="O178" i="1"/>
  <c r="P178" i="1" s="1"/>
  <c r="Q178" i="1" s="1"/>
  <c r="T178" i="1" s="1"/>
  <c r="V178" i="1" s="1"/>
  <c r="N178" i="1"/>
  <c r="M103" i="1"/>
  <c r="S103" i="1"/>
  <c r="M111" i="1"/>
  <c r="S111" i="1"/>
  <c r="M176" i="1"/>
  <c r="S176" i="1"/>
  <c r="M245" i="1"/>
  <c r="S245" i="1"/>
  <c r="M251" i="1"/>
  <c r="S251" i="1"/>
  <c r="M255" i="1"/>
  <c r="S255" i="1"/>
  <c r="S104" i="1"/>
  <c r="M104" i="1"/>
  <c r="S108" i="1"/>
  <c r="M108" i="1"/>
  <c r="M112" i="1"/>
  <c r="S112" i="1"/>
  <c r="S116" i="1"/>
  <c r="M116" i="1"/>
  <c r="S207" i="1"/>
  <c r="M207" i="1"/>
  <c r="N292" i="1"/>
  <c r="N288" i="1"/>
  <c r="O285" i="1"/>
  <c r="P285" i="1" s="1"/>
  <c r="Q285" i="1" s="1"/>
  <c r="T285" i="1" s="1"/>
  <c r="V285" i="1" s="1"/>
  <c r="M54" i="1"/>
  <c r="S54" i="1"/>
  <c r="S58" i="1" s="1"/>
  <c r="S22" i="1" s="1"/>
  <c r="S110" i="1"/>
  <c r="M110" i="1"/>
  <c r="M208" i="1"/>
  <c r="S208" i="1"/>
  <c r="M101" i="1"/>
  <c r="S101" i="1"/>
  <c r="S105" i="1"/>
  <c r="M105" i="1"/>
  <c r="S109" i="1"/>
  <c r="M109" i="1"/>
  <c r="S113" i="1"/>
  <c r="M113" i="1"/>
  <c r="S117" i="1"/>
  <c r="M117" i="1"/>
  <c r="M244" i="1"/>
  <c r="N244" i="1" s="1"/>
  <c r="S244" i="1"/>
  <c r="M246" i="1"/>
  <c r="S246" i="1"/>
  <c r="M248" i="1"/>
  <c r="S248" i="1"/>
  <c r="M250" i="1"/>
  <c r="S250" i="1"/>
  <c r="M252" i="1"/>
  <c r="S252" i="1"/>
  <c r="M254" i="1"/>
  <c r="S254" i="1"/>
  <c r="M256" i="1"/>
  <c r="S256" i="1"/>
  <c r="M258" i="1"/>
  <c r="S258" i="1"/>
  <c r="M260" i="1"/>
  <c r="S260" i="1"/>
  <c r="M262" i="1"/>
  <c r="S262" i="1"/>
  <c r="M264" i="1"/>
  <c r="S264" i="1"/>
  <c r="M266" i="1"/>
  <c r="S266" i="1"/>
  <c r="M268" i="1"/>
  <c r="S268" i="1"/>
  <c r="M270" i="1"/>
  <c r="S270" i="1"/>
  <c r="M272" i="1"/>
  <c r="S272" i="1"/>
  <c r="M274" i="1"/>
  <c r="S274" i="1"/>
  <c r="M276" i="1"/>
  <c r="S276" i="1"/>
  <c r="M278" i="1"/>
  <c r="S278" i="1"/>
  <c r="M280" i="1"/>
  <c r="S280" i="1"/>
  <c r="O177" i="1"/>
  <c r="P177" i="1" s="1"/>
  <c r="Q177" i="1" s="1"/>
  <c r="T177" i="1" s="1"/>
  <c r="V177" i="1" s="1"/>
  <c r="N177" i="1"/>
  <c r="M42" i="1"/>
  <c r="M46" i="1" s="1"/>
  <c r="S42" i="1"/>
  <c r="Q287" i="1"/>
  <c r="T287" i="1" s="1"/>
  <c r="V287" i="1" s="1"/>
  <c r="Q281" i="1"/>
  <c r="T281" i="1" s="1"/>
  <c r="V281" i="1" s="1"/>
  <c r="Q292" i="1"/>
  <c r="T292" i="1" s="1"/>
  <c r="V292" i="1" s="1"/>
  <c r="Q290" i="1"/>
  <c r="T290" i="1" s="1"/>
  <c r="V290" i="1" s="1"/>
  <c r="Q288" i="1"/>
  <c r="T288" i="1" s="1"/>
  <c r="Q286" i="1"/>
  <c r="T286" i="1" s="1"/>
  <c r="V286" i="1" s="1"/>
  <c r="Q284" i="1"/>
  <c r="T284" i="1" s="1"/>
  <c r="Q291" i="1"/>
  <c r="T291" i="1" s="1"/>
  <c r="V291" i="1" s="1"/>
  <c r="Q283" i="1"/>
  <c r="T283" i="1" s="1"/>
  <c r="V283" i="1" s="1"/>
  <c r="N278" i="1"/>
  <c r="N250" i="1"/>
  <c r="N258" i="1"/>
  <c r="N270" i="1"/>
  <c r="N249" i="1"/>
  <c r="O249" i="1"/>
  <c r="P249" i="1" s="1"/>
  <c r="N255" i="1"/>
  <c r="N257" i="1"/>
  <c r="O257" i="1"/>
  <c r="P257" i="1" s="1"/>
  <c r="N261" i="1"/>
  <c r="O261" i="1"/>
  <c r="P261" i="1" s="1"/>
  <c r="N265" i="1"/>
  <c r="O265" i="1"/>
  <c r="P265" i="1" s="1"/>
  <c r="N269" i="1"/>
  <c r="O269" i="1"/>
  <c r="P269" i="1" s="1"/>
  <c r="N273" i="1"/>
  <c r="O273" i="1"/>
  <c r="P273" i="1" s="1"/>
  <c r="N277" i="1"/>
  <c r="O277" i="1"/>
  <c r="P277" i="1" s="1"/>
  <c r="S46" i="1"/>
  <c r="S21" i="1" s="1"/>
  <c r="U58" i="1"/>
  <c r="L46" i="1"/>
  <c r="K332" i="1"/>
  <c r="K380" i="1" s="1"/>
  <c r="K395" i="1" s="1"/>
  <c r="K453" i="1" s="1"/>
  <c r="K30" i="1" s="1"/>
  <c r="K25" i="1"/>
  <c r="K29" i="1"/>
  <c r="I395" i="1"/>
  <c r="I453" i="1" s="1"/>
  <c r="I30" i="1" s="1"/>
  <c r="K21" i="1"/>
  <c r="K81" i="1"/>
  <c r="K23" i="1" s="1"/>
  <c r="R470" i="1"/>
  <c r="S470" i="1" s="1"/>
  <c r="N279" i="1" l="1"/>
  <c r="N267" i="1"/>
  <c r="N259" i="1"/>
  <c r="N247" i="1"/>
  <c r="O267" i="1"/>
  <c r="P267" i="1" s="1"/>
  <c r="O278" i="1"/>
  <c r="P278" i="1" s="1"/>
  <c r="Q278" i="1" s="1"/>
  <c r="T278" i="1" s="1"/>
  <c r="V278" i="1" s="1"/>
  <c r="N274" i="1"/>
  <c r="O270" i="1"/>
  <c r="P270" i="1" s="1"/>
  <c r="Q270" i="1" s="1"/>
  <c r="T270" i="1" s="1"/>
  <c r="V270" i="1" s="1"/>
  <c r="N266" i="1"/>
  <c r="N262" i="1"/>
  <c r="O258" i="1"/>
  <c r="P258" i="1" s="1"/>
  <c r="O254" i="1"/>
  <c r="P254" i="1" s="1"/>
  <c r="Q254" i="1" s="1"/>
  <c r="T254" i="1" s="1"/>
  <c r="V254" i="1" s="1"/>
  <c r="O250" i="1"/>
  <c r="P250" i="1" s="1"/>
  <c r="N246" i="1"/>
  <c r="V103" i="1"/>
  <c r="N271" i="1"/>
  <c r="N263" i="1"/>
  <c r="V263" i="1"/>
  <c r="O253" i="1"/>
  <c r="P253" i="1" s="1"/>
  <c r="O279" i="1"/>
  <c r="P279" i="1" s="1"/>
  <c r="O255" i="1"/>
  <c r="N245" i="1"/>
  <c r="V273" i="1"/>
  <c r="V257" i="1"/>
  <c r="V110" i="1"/>
  <c r="N275" i="1"/>
  <c r="O280" i="1"/>
  <c r="P280" i="1" s="1"/>
  <c r="V280" i="1"/>
  <c r="O276" i="1"/>
  <c r="P276" i="1" s="1"/>
  <c r="N272" i="1"/>
  <c r="V272" i="1"/>
  <c r="O268" i="1"/>
  <c r="P268" i="1" s="1"/>
  <c r="O264" i="1"/>
  <c r="P264" i="1" s="1"/>
  <c r="O260" i="1"/>
  <c r="P260" i="1" s="1"/>
  <c r="O256" i="1"/>
  <c r="O252" i="1"/>
  <c r="P252" i="1" s="1"/>
  <c r="N248" i="1"/>
  <c r="V248" i="1"/>
  <c r="V104" i="1"/>
  <c r="O266" i="1"/>
  <c r="P266" i="1" s="1"/>
  <c r="O246" i="1"/>
  <c r="P246" i="1" s="1"/>
  <c r="N254" i="1"/>
  <c r="O263" i="1"/>
  <c r="P263" i="1" s="1"/>
  <c r="Q263" i="1" s="1"/>
  <c r="T263" i="1" s="1"/>
  <c r="O247" i="1"/>
  <c r="P247" i="1" s="1"/>
  <c r="Q247" i="1" s="1"/>
  <c r="T247" i="1" s="1"/>
  <c r="V247" i="1" s="1"/>
  <c r="O271" i="1"/>
  <c r="P271" i="1" s="1"/>
  <c r="O275" i="1"/>
  <c r="P275" i="1" s="1"/>
  <c r="Q275" i="1" s="1"/>
  <c r="T275" i="1" s="1"/>
  <c r="V275" i="1" s="1"/>
  <c r="O259" i="1"/>
  <c r="P259" i="1" s="1"/>
  <c r="Q259" i="1" s="1"/>
  <c r="T259" i="1" s="1"/>
  <c r="V259" i="1" s="1"/>
  <c r="N260" i="1"/>
  <c r="O272" i="1"/>
  <c r="P272" i="1" s="1"/>
  <c r="P256" i="1"/>
  <c r="Q256" i="1" s="1"/>
  <c r="T256" i="1" s="1"/>
  <c r="V256" i="1" s="1"/>
  <c r="O248" i="1"/>
  <c r="P248" i="1" s="1"/>
  <c r="Q248" i="1" s="1"/>
  <c r="T248" i="1" s="1"/>
  <c r="N252" i="1"/>
  <c r="O244" i="1"/>
  <c r="P244" i="1" s="1"/>
  <c r="Q244" i="1" s="1"/>
  <c r="T244" i="1" s="1"/>
  <c r="N276" i="1"/>
  <c r="N268" i="1"/>
  <c r="N264" i="1"/>
  <c r="N280" i="1"/>
  <c r="N256" i="1"/>
  <c r="P255" i="1"/>
  <c r="Q255" i="1" s="1"/>
  <c r="T255" i="1" s="1"/>
  <c r="V255" i="1" s="1"/>
  <c r="O245" i="1"/>
  <c r="P245" i="1" s="1"/>
  <c r="Q245" i="1" s="1"/>
  <c r="T245" i="1" s="1"/>
  <c r="V245" i="1" s="1"/>
  <c r="N117" i="1"/>
  <c r="O117" i="1"/>
  <c r="P117" i="1" s="1"/>
  <c r="Q117" i="1" s="1"/>
  <c r="T117" i="1" s="1"/>
  <c r="V117" i="1" s="1"/>
  <c r="O112" i="1"/>
  <c r="P112" i="1" s="1"/>
  <c r="Q112" i="1" s="1"/>
  <c r="T112" i="1" s="1"/>
  <c r="V112" i="1" s="1"/>
  <c r="N112" i="1"/>
  <c r="O103" i="1"/>
  <c r="P103" i="1" s="1"/>
  <c r="Q103" i="1" s="1"/>
  <c r="T103" i="1" s="1"/>
  <c r="N103" i="1"/>
  <c r="O101" i="1"/>
  <c r="P101" i="1" s="1"/>
  <c r="Q101" i="1" s="1"/>
  <c r="T101" i="1" s="1"/>
  <c r="V101" i="1" s="1"/>
  <c r="N101" i="1"/>
  <c r="O116" i="1"/>
  <c r="P116" i="1" s="1"/>
  <c r="Q116" i="1" s="1"/>
  <c r="T116" i="1" s="1"/>
  <c r="V116" i="1" s="1"/>
  <c r="N116" i="1"/>
  <c r="N108" i="1"/>
  <c r="O108" i="1"/>
  <c r="P108" i="1" s="1"/>
  <c r="Q108" i="1" s="1"/>
  <c r="T108" i="1" s="1"/>
  <c r="V108" i="1" s="1"/>
  <c r="N206" i="1"/>
  <c r="O206" i="1"/>
  <c r="P206" i="1" s="1"/>
  <c r="Q206" i="1" s="1"/>
  <c r="T206" i="1" s="1"/>
  <c r="V206" i="1" s="1"/>
  <c r="O102" i="1"/>
  <c r="P102" i="1" s="1"/>
  <c r="Q102" i="1" s="1"/>
  <c r="T102" i="1" s="1"/>
  <c r="V102" i="1" s="1"/>
  <c r="N102" i="1"/>
  <c r="O107" i="1"/>
  <c r="P107" i="1" s="1"/>
  <c r="Q107" i="1" s="1"/>
  <c r="T107" i="1" s="1"/>
  <c r="V107" i="1" s="1"/>
  <c r="N107" i="1"/>
  <c r="N109" i="1"/>
  <c r="O109" i="1"/>
  <c r="P109" i="1" s="1"/>
  <c r="Q109" i="1" s="1"/>
  <c r="T109" i="1" s="1"/>
  <c r="V109" i="1" s="1"/>
  <c r="O110" i="1"/>
  <c r="P110" i="1" s="1"/>
  <c r="Q110" i="1" s="1"/>
  <c r="T110" i="1" s="1"/>
  <c r="N110" i="1"/>
  <c r="O176" i="1"/>
  <c r="P176" i="1" s="1"/>
  <c r="Q176" i="1" s="1"/>
  <c r="N176" i="1"/>
  <c r="N197" i="1" s="1"/>
  <c r="N25" i="1" s="1"/>
  <c r="N251" i="1"/>
  <c r="O251" i="1"/>
  <c r="P251" i="1" s="1"/>
  <c r="Q251" i="1" s="1"/>
  <c r="T251" i="1" s="1"/>
  <c r="V251" i="1" s="1"/>
  <c r="O274" i="1"/>
  <c r="P274" i="1" s="1"/>
  <c r="O262" i="1"/>
  <c r="P262" i="1" s="1"/>
  <c r="Q262" i="1" s="1"/>
  <c r="N113" i="1"/>
  <c r="O113" i="1"/>
  <c r="P113" i="1" s="1"/>
  <c r="Q113" i="1" s="1"/>
  <c r="T113" i="1" s="1"/>
  <c r="V113" i="1" s="1"/>
  <c r="N105" i="1"/>
  <c r="O105" i="1"/>
  <c r="P105" i="1" s="1"/>
  <c r="Q105" i="1" s="1"/>
  <c r="T105" i="1" s="1"/>
  <c r="V105" i="1" s="1"/>
  <c r="O111" i="1"/>
  <c r="P111" i="1" s="1"/>
  <c r="Q111" i="1" s="1"/>
  <c r="T111" i="1" s="1"/>
  <c r="V111" i="1" s="1"/>
  <c r="N111" i="1"/>
  <c r="N106" i="1"/>
  <c r="O106" i="1"/>
  <c r="P106" i="1" s="1"/>
  <c r="Q106" i="1" s="1"/>
  <c r="T106" i="1" s="1"/>
  <c r="V106" i="1" s="1"/>
  <c r="O208" i="1"/>
  <c r="P208" i="1" s="1"/>
  <c r="Q208" i="1" s="1"/>
  <c r="T208" i="1" s="1"/>
  <c r="V208" i="1" s="1"/>
  <c r="N208" i="1"/>
  <c r="O54" i="1"/>
  <c r="P54" i="1" s="1"/>
  <c r="Q54" i="1" s="1"/>
  <c r="T54" i="1" s="1"/>
  <c r="V54" i="1" s="1"/>
  <c r="N54" i="1"/>
  <c r="N58" i="1" s="1"/>
  <c r="N22" i="1" s="1"/>
  <c r="O207" i="1"/>
  <c r="P207" i="1" s="1"/>
  <c r="Q207" i="1" s="1"/>
  <c r="T207" i="1" s="1"/>
  <c r="V207" i="1" s="1"/>
  <c r="N207" i="1"/>
  <c r="O104" i="1"/>
  <c r="P104" i="1" s="1"/>
  <c r="Q104" i="1" s="1"/>
  <c r="T104" i="1" s="1"/>
  <c r="N104" i="1"/>
  <c r="N114" i="1"/>
  <c r="O114" i="1"/>
  <c r="P114" i="1" s="1"/>
  <c r="Q114" i="1" s="1"/>
  <c r="T114" i="1" s="1"/>
  <c r="V114" i="1" s="1"/>
  <c r="O115" i="1"/>
  <c r="P115" i="1" s="1"/>
  <c r="Q115" i="1" s="1"/>
  <c r="T115" i="1" s="1"/>
  <c r="V115" i="1" s="1"/>
  <c r="N115" i="1"/>
  <c r="Q257" i="1"/>
  <c r="T257" i="1" s="1"/>
  <c r="Q249" i="1"/>
  <c r="T249" i="1" s="1"/>
  <c r="V249" i="1" s="1"/>
  <c r="Q250" i="1"/>
  <c r="T250" i="1" s="1"/>
  <c r="V250" i="1" s="1"/>
  <c r="Q246" i="1"/>
  <c r="T246" i="1" s="1"/>
  <c r="V246" i="1" s="1"/>
  <c r="Q279" i="1"/>
  <c r="T279" i="1" s="1"/>
  <c r="V279" i="1" s="1"/>
  <c r="Q277" i="1"/>
  <c r="T277" i="1" s="1"/>
  <c r="V277" i="1" s="1"/>
  <c r="Q273" i="1"/>
  <c r="T273" i="1" s="1"/>
  <c r="Q271" i="1"/>
  <c r="T271" i="1" s="1"/>
  <c r="V271" i="1" s="1"/>
  <c r="Q264" i="1"/>
  <c r="T264" i="1" s="1"/>
  <c r="V264" i="1" s="1"/>
  <c r="Q269" i="1"/>
  <c r="T269" i="1" s="1"/>
  <c r="V269" i="1" s="1"/>
  <c r="Q267" i="1"/>
  <c r="T267" i="1" s="1"/>
  <c r="V267" i="1" s="1"/>
  <c r="Q265" i="1"/>
  <c r="T265" i="1" s="1"/>
  <c r="V265" i="1" s="1"/>
  <c r="Q266" i="1"/>
  <c r="T266" i="1" s="1"/>
  <c r="V266" i="1" s="1"/>
  <c r="Q280" i="1"/>
  <c r="T280" i="1" s="1"/>
  <c r="Q274" i="1"/>
  <c r="T274" i="1" s="1"/>
  <c r="V274" i="1" s="1"/>
  <c r="Q268" i="1"/>
  <c r="T268" i="1" s="1"/>
  <c r="V268" i="1" s="1"/>
  <c r="Q261" i="1"/>
  <c r="T261" i="1" s="1"/>
  <c r="V261" i="1" s="1"/>
  <c r="Q253" i="1"/>
  <c r="T253" i="1" s="1"/>
  <c r="V253" i="1" s="1"/>
  <c r="Q276" i="1"/>
  <c r="T276" i="1" s="1"/>
  <c r="V276" i="1" s="1"/>
  <c r="Q260" i="1"/>
  <c r="T260" i="1" s="1"/>
  <c r="V260" i="1" s="1"/>
  <c r="Q258" i="1"/>
  <c r="T258" i="1" s="1"/>
  <c r="V258" i="1" s="1"/>
  <c r="Q272" i="1"/>
  <c r="T272" i="1" s="1"/>
  <c r="Q252" i="1"/>
  <c r="T252" i="1" s="1"/>
  <c r="V252" i="1" s="1"/>
  <c r="N42" i="1"/>
  <c r="O58" i="1"/>
  <c r="M58" i="1"/>
  <c r="M22" i="1" s="1"/>
  <c r="S473" i="1"/>
  <c r="S31" i="1" s="1"/>
  <c r="M197" i="1"/>
  <c r="M25" i="1" s="1"/>
  <c r="O42" i="1"/>
  <c r="M213" i="1"/>
  <c r="M29" i="1" s="1"/>
  <c r="M319" i="1"/>
  <c r="M332" i="1" s="1"/>
  <c r="M380" i="1" s="1"/>
  <c r="M395" i="1" s="1"/>
  <c r="M453" i="1" s="1"/>
  <c r="M30" i="1" s="1"/>
  <c r="I33" i="1"/>
  <c r="R473" i="1"/>
  <c r="R31" i="1" s="1"/>
  <c r="T470" i="1"/>
  <c r="V470" i="1" s="1"/>
  <c r="K473" i="1"/>
  <c r="K31" i="1" s="1"/>
  <c r="O81" i="1"/>
  <c r="O23" i="1" s="1"/>
  <c r="M81" i="1"/>
  <c r="M23" i="1" s="1"/>
  <c r="N81" i="1"/>
  <c r="N23" i="1" s="1"/>
  <c r="M473" i="1"/>
  <c r="M31" i="1" s="1"/>
  <c r="N473" i="1"/>
  <c r="N31" i="1" s="1"/>
  <c r="M21" i="1"/>
  <c r="N213" i="1" l="1"/>
  <c r="N29" i="1" s="1"/>
  <c r="N319" i="1"/>
  <c r="N332" i="1" s="1"/>
  <c r="N380" i="1" s="1"/>
  <c r="N395" i="1" s="1"/>
  <c r="N453" i="1" s="1"/>
  <c r="N30" i="1" s="1"/>
  <c r="T176" i="1"/>
  <c r="V176" i="1" s="1"/>
  <c r="Q197" i="1"/>
  <c r="T262" i="1"/>
  <c r="V262" i="1" s="1"/>
  <c r="Q319" i="1"/>
  <c r="T58" i="1"/>
  <c r="Q213" i="1"/>
  <c r="P42" i="1"/>
  <c r="Q42" i="1" s="1"/>
  <c r="R319" i="1"/>
  <c r="S319" i="1"/>
  <c r="S332" i="1" s="1"/>
  <c r="S380" i="1" s="1"/>
  <c r="S395" i="1" s="1"/>
  <c r="S453" i="1" s="1"/>
  <c r="S30" i="1" s="1"/>
  <c r="R213" i="1"/>
  <c r="S213" i="1"/>
  <c r="S29" i="1" s="1"/>
  <c r="R197" i="1"/>
  <c r="S197" i="1"/>
  <c r="S25" i="1" s="1"/>
  <c r="S166" i="1"/>
  <c r="S24" i="1" s="1"/>
  <c r="V58" i="1"/>
  <c r="O213" i="1"/>
  <c r="N46" i="1"/>
  <c r="N21" i="1" s="1"/>
  <c r="T473" i="1"/>
  <c r="T31" i="1" s="1"/>
  <c r="V473" i="1"/>
  <c r="V31" i="1" s="1"/>
  <c r="P81" i="1"/>
  <c r="P23" i="1" s="1"/>
  <c r="T42" i="1" l="1"/>
  <c r="V42" i="1" s="1"/>
  <c r="Q46" i="1"/>
  <c r="S33" i="1"/>
  <c r="Q58" i="1"/>
  <c r="P58" i="1"/>
  <c r="O197" i="1"/>
  <c r="O25" i="1" s="1"/>
  <c r="P197" i="1"/>
  <c r="O46" i="1"/>
  <c r="O21" i="1" s="1"/>
  <c r="O319" i="1"/>
  <c r="O332" i="1" s="1"/>
  <c r="O380" i="1" s="1"/>
  <c r="O395" i="1" s="1"/>
  <c r="O453" i="1" s="1"/>
  <c r="O30" i="1" s="1"/>
  <c r="T213" i="1"/>
  <c r="P213" i="1"/>
  <c r="Q81" i="1"/>
  <c r="Q23" i="1" s="1"/>
  <c r="O29" i="1"/>
  <c r="O22" i="1"/>
  <c r="P319" i="1" l="1"/>
  <c r="P332" i="1" s="1"/>
  <c r="P380" i="1" s="1"/>
  <c r="P395" i="1" s="1"/>
  <c r="P453" i="1" s="1"/>
  <c r="P30" i="1" s="1"/>
  <c r="P46" i="1"/>
  <c r="P21" i="1" s="1"/>
  <c r="V81" i="1"/>
  <c r="V23" i="1" s="1"/>
  <c r="T81" i="1"/>
  <c r="T23" i="1" s="1"/>
  <c r="R81" i="1"/>
  <c r="R23" i="1" s="1"/>
  <c r="P22" i="1"/>
  <c r="P25" i="1"/>
  <c r="P29" i="1"/>
  <c r="V46" i="1" l="1"/>
  <c r="T46" i="1"/>
  <c r="Q332" i="1"/>
  <c r="Q380" i="1" s="1"/>
  <c r="Q395" i="1" s="1"/>
  <c r="Q453" i="1" s="1"/>
  <c r="Q30" i="1" s="1"/>
  <c r="T319" i="1"/>
  <c r="Q29" i="1"/>
  <c r="Q25" i="1"/>
  <c r="T197" i="1"/>
  <c r="Q22" i="1"/>
  <c r="Q21" i="1"/>
  <c r="R22" i="1" l="1"/>
  <c r="R332" i="1"/>
  <c r="R380" i="1" s="1"/>
  <c r="R395" i="1" s="1"/>
  <c r="R453" i="1" s="1"/>
  <c r="R30" i="1" s="1"/>
  <c r="T29" i="1"/>
  <c r="R21" i="1"/>
  <c r="T21" i="1"/>
  <c r="T22" i="1"/>
  <c r="V22" i="1"/>
  <c r="T25" i="1"/>
  <c r="T332" i="1"/>
  <c r="T380" i="1" s="1"/>
  <c r="T395" i="1" s="1"/>
  <c r="T453" i="1" s="1"/>
  <c r="T30" i="1" s="1"/>
  <c r="V244" i="1"/>
  <c r="R25" i="1"/>
  <c r="R29" i="1"/>
  <c r="V319" i="1" l="1"/>
  <c r="V332" i="1" s="1"/>
  <c r="V380" i="1" s="1"/>
  <c r="V395" i="1" s="1"/>
  <c r="V453" i="1" s="1"/>
  <c r="V30" i="1" s="1"/>
  <c r="V197" i="1"/>
  <c r="V25" i="1" s="1"/>
  <c r="V21" i="1"/>
  <c r="V213" i="1" l="1"/>
  <c r="V29" i="1" s="1"/>
  <c r="M166" i="1"/>
  <c r="M24" i="1" s="1"/>
  <c r="K166" i="1" l="1"/>
  <c r="M33" i="1"/>
  <c r="K24" i="1" l="1"/>
  <c r="K33" i="1" s="1"/>
  <c r="N166" i="1"/>
  <c r="N24" i="1" l="1"/>
  <c r="N33" i="1" s="1"/>
  <c r="O166" i="1"/>
  <c r="O24" i="1" l="1"/>
  <c r="O33" i="1" s="1"/>
  <c r="P166" i="1"/>
  <c r="P24" i="1" l="1"/>
  <c r="P33" i="1" s="1"/>
  <c r="Q166" i="1"/>
  <c r="Q24" i="1" l="1"/>
  <c r="Q33" i="1" s="1"/>
  <c r="R166" i="1"/>
  <c r="R24" i="1" l="1"/>
  <c r="R33" i="1" s="1"/>
  <c r="V166" i="1"/>
  <c r="T166" i="1"/>
  <c r="T24" i="1" l="1"/>
  <c r="T33" i="1" s="1"/>
  <c r="V24" i="1"/>
  <c r="V33" i="1" s="1"/>
</calcChain>
</file>

<file path=xl/sharedStrings.xml><?xml version="1.0" encoding="utf-8"?>
<sst xmlns="http://schemas.openxmlformats.org/spreadsheetml/2006/main" count="1635" uniqueCount="306">
  <si>
    <t>ENTIDAD</t>
  </si>
  <si>
    <t>PORCENTAJE</t>
  </si>
  <si>
    <t>EJERCICIO</t>
  </si>
  <si>
    <t>UNIDAD JERARQUICA</t>
  </si>
  <si>
    <t>01</t>
  </si>
  <si>
    <t>Departamento de Patrimonio</t>
  </si>
  <si>
    <t>DE</t>
  </si>
  <si>
    <t>FECHA</t>
  </si>
  <si>
    <t>REPARTICIÓN</t>
  </si>
  <si>
    <t>REVALÚO</t>
  </si>
  <si>
    <t>LUGAR</t>
  </si>
  <si>
    <t>DEPENDENCIA</t>
  </si>
  <si>
    <t>AREA</t>
  </si>
  <si>
    <t>AÑO DE</t>
  </si>
  <si>
    <t>REVALUO</t>
  </si>
  <si>
    <t>COEFIC.</t>
  </si>
  <si>
    <t>VALOR</t>
  </si>
  <si>
    <t>DEPRECIAC.</t>
  </si>
  <si>
    <t>DEPRECIACIÓN</t>
  </si>
  <si>
    <t>RESERVA</t>
  </si>
  <si>
    <t>CODIGO</t>
  </si>
  <si>
    <t>CONCEPTO</t>
  </si>
  <si>
    <t>de</t>
  </si>
  <si>
    <t>COSTO</t>
  </si>
  <si>
    <t>VIDA</t>
  </si>
  <si>
    <t>DEL</t>
  </si>
  <si>
    <t>REVALUADO</t>
  </si>
  <si>
    <t>SALVAMENTO</t>
  </si>
  <si>
    <t>A</t>
  </si>
  <si>
    <t>ACUMULADA</t>
  </si>
  <si>
    <t>REVALUADA</t>
  </si>
  <si>
    <t>VIDA UTIL</t>
  </si>
  <si>
    <t>NETO</t>
  </si>
  <si>
    <t>ADQUISICION</t>
  </si>
  <si>
    <t>UTIL</t>
  </si>
  <si>
    <t>DEPRECIAR</t>
  </si>
  <si>
    <t>AÑO</t>
  </si>
  <si>
    <t>EJERCI. ANT.</t>
  </si>
  <si>
    <t>RESTANTE</t>
  </si>
  <si>
    <t>CONTABLE</t>
  </si>
  <si>
    <t>2</t>
  </si>
  <si>
    <t>6</t>
  </si>
  <si>
    <t>1</t>
  </si>
  <si>
    <t>000</t>
  </si>
  <si>
    <t>EDIFICACIONES</t>
  </si>
  <si>
    <t>03</t>
  </si>
  <si>
    <t>EQUIPOS DE TRANSPORTE</t>
  </si>
  <si>
    <t>04</t>
  </si>
  <si>
    <t>MAQUINAS Y EQUIPOS DE OFICINA</t>
  </si>
  <si>
    <t>05</t>
  </si>
  <si>
    <t>EQUIPOS DE COMPUTACIÓN</t>
  </si>
  <si>
    <t>06</t>
  </si>
  <si>
    <t>MAQUINARIAS Y EQUIPOS AGROPECUARIOS</t>
  </si>
  <si>
    <t>07</t>
  </si>
  <si>
    <t>MAQUINARIAS Y EQUIPOS DE CONSTRUCCIÓN</t>
  </si>
  <si>
    <t>09</t>
  </si>
  <si>
    <t>EQUIPOS DE SALUD Y LABORATORIO</t>
  </si>
  <si>
    <t>10</t>
  </si>
  <si>
    <t>EQUIPOS DE ENSEÑANZA Y RECREACIONALES</t>
  </si>
  <si>
    <t>11</t>
  </si>
  <si>
    <t>EQUIPOS DE COMUNICACIÓN</t>
  </si>
  <si>
    <t>12</t>
  </si>
  <si>
    <t>MUEBLES Y ENSERES</t>
  </si>
  <si>
    <t>TERRENOS</t>
  </si>
  <si>
    <t>TOTALES</t>
  </si>
  <si>
    <t>2.6.1.01. EDIFICACIONES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</si>
  <si>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</si>
  <si>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</si>
  <si>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</si>
  <si>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</si>
  <si>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</si>
  <si>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</si>
  <si>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</si>
  <si>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</si>
  <si>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</si>
  <si>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</si>
  <si>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</si>
  <si>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</si>
  <si>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2.6.1.03. EQUIPOS DE TRANSPORTE</t>
  </si>
  <si>
    <t>2013</t>
  </si>
  <si>
    <t>2015</t>
  </si>
  <si>
    <t>2.6.1.05. EQUIPOS DE COMPUTACION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</si>
  <si>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</si>
  <si>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</si>
  <si>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</si>
  <si>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</si>
  <si>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</si>
  <si>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</si>
  <si>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</si>
  <si>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</si>
  <si>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</si>
  <si>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</si>
  <si>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</si>
  <si>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</si>
  <si>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</si>
  <si>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</si>
  <si>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</si>
  <si>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</si>
  <si>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</si>
  <si>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</si>
  <si>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</si>
  <si>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</si>
  <si>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</si>
  <si>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</si>
  <si>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</si>
  <si>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</si>
  <si>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</si>
  <si>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</si>
  <si>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</si>
  <si>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</si>
  <si>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</si>
  <si>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</si>
  <si>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044</t>
  </si>
  <si>
    <t>045</t>
  </si>
  <si>
    <t>046</t>
  </si>
  <si>
    <t>2.6.1.06. MAQUINARIAS Y EQUIPOS AGROPECUARIOS</t>
  </si>
  <si>
    <t>2.6.1.11.   EQUIPOS DE COMUNICACIÓN</t>
  </si>
  <si>
    <t>02</t>
  </si>
  <si>
    <t>2.6.1.12. MUEBLES Y ENSERES</t>
  </si>
  <si>
    <t>043</t>
  </si>
  <si>
    <t>Transporte</t>
  </si>
  <si>
    <t>2.6.2.01.  TERRENOS</t>
  </si>
  <si>
    <t>Contador</t>
  </si>
  <si>
    <t>Intendente Municipal</t>
  </si>
  <si>
    <t>2.6.1.04. MAQUINAS Y EQUIPOS DE OFICINA</t>
  </si>
  <si>
    <t>Rastra agricola para Tractor</t>
  </si>
  <si>
    <t>Fotocopiadora marca Samsung laser</t>
  </si>
  <si>
    <t>PC de escritorio con monitor marca BENG, mouse HP, teclado HP y accesorios</t>
  </si>
  <si>
    <t>PC de escritorio con accesorios</t>
  </si>
  <si>
    <t>PC de escritorio marca DELL con accesorios</t>
  </si>
  <si>
    <t>PC de escritorio Monitor marca LG con accesorios</t>
  </si>
  <si>
    <t>PC de escritorio Marca Satellite con accesorios</t>
  </si>
  <si>
    <t xml:space="preserve">CPU marca Satellite </t>
  </si>
  <si>
    <t>Router marca TP link</t>
  </si>
  <si>
    <t>Impresora a color marca HP</t>
  </si>
  <si>
    <t>Impresora a color marca HP DeskJet 2000</t>
  </si>
  <si>
    <t>Impresora a color marca HP 1051</t>
  </si>
  <si>
    <t>Impresora a color marca HP DeskJet 1512</t>
  </si>
  <si>
    <t>Impresora a color marca HP modelo 1660</t>
  </si>
  <si>
    <t>Impresora matricila marca EPSON FX 2190</t>
  </si>
  <si>
    <t>Municipalidad de Mcal Estigarribia</t>
  </si>
  <si>
    <t>Edificio Local Municipal - superficie 2215 m2</t>
  </si>
  <si>
    <t>Edificio del Centro Social Municipal</t>
  </si>
  <si>
    <t xml:space="preserve">MotoCarro marca Kenton </t>
  </si>
  <si>
    <t xml:space="preserve">Moto Tipo Trail Marca Kawazaki </t>
  </si>
  <si>
    <t xml:space="preserve">Tractor Agricola Marca VALTRA </t>
  </si>
  <si>
    <t>Desmalezadora Sthill 240</t>
  </si>
  <si>
    <t xml:space="preserve">Desmalezadora Honda </t>
  </si>
  <si>
    <t>Aparato telefónico fijo</t>
  </si>
  <si>
    <t>Aparato telefónico portatil</t>
  </si>
  <si>
    <t>Telefax marca Panasonic</t>
  </si>
  <si>
    <t>Acondicionador de Aire</t>
  </si>
  <si>
    <t>Acondicionador de Aire, marca MIDAS</t>
  </si>
  <si>
    <t>Acondicionador de Aire, marca Waspoint</t>
  </si>
  <si>
    <t>Armario</t>
  </si>
  <si>
    <t>Armario pequeño</t>
  </si>
  <si>
    <t>Acondicionador de aire</t>
  </si>
  <si>
    <t>Acondicionador de Aire, marca Westpoint 12.000 BTU</t>
  </si>
  <si>
    <t>Aire acondicionado de 12.000 BTU Westpoint</t>
  </si>
  <si>
    <t>Escritorio</t>
  </si>
  <si>
    <t>Escritorio de fórmica con 6 cajones</t>
  </si>
  <si>
    <t>Escritorio de fórmica con 9 cajones</t>
  </si>
  <si>
    <t>Escritorio de oficina grande</t>
  </si>
  <si>
    <t>Escritorio de oficina pequeño</t>
  </si>
  <si>
    <t>Escritorio largo</t>
  </si>
  <si>
    <t>Escritorio p. computadora medidas: 1,30 m x 1,00 m, con porta telado, color marfil.</t>
  </si>
  <si>
    <t>Escritorio para computadora de metal y fórmica blanca</t>
  </si>
  <si>
    <t>Escritorios de metal en blanco y negro</t>
  </si>
  <si>
    <t>Mesa de madera/ cajón con llave</t>
  </si>
  <si>
    <t>Tandem c/ 4 asientos p/ sala de espera</t>
  </si>
  <si>
    <t>Tandem de 2 asientos de espera</t>
  </si>
  <si>
    <t>Butaca con pata de hierro tapizado marrón</t>
  </si>
  <si>
    <t>Silla</t>
  </si>
  <si>
    <t>púpitres</t>
  </si>
  <si>
    <t>Silla de madera  tapizada cuerina marrón</t>
  </si>
  <si>
    <t>Mesa mostrador larga</t>
  </si>
  <si>
    <t>Amario /Estante de 4 puertas y 1 compartimiento para Biblioratos</t>
  </si>
  <si>
    <t>Estante</t>
  </si>
  <si>
    <t>Estante con 10 compartimientos</t>
  </si>
  <si>
    <t>Estante con 6 compartimientos y 2 puertas</t>
  </si>
  <si>
    <t>Estante de 6 compartimientos</t>
  </si>
  <si>
    <t>Estante de 6 compartimientos y 4 puertas</t>
  </si>
  <si>
    <t>Estante de 8 compartimientos y 16 cajones</t>
  </si>
  <si>
    <t>Estante de 8 compartimientos y 5 puertas</t>
  </si>
  <si>
    <t>Estante de madera con 8 compartimientos p/ biblioratos, color marrón</t>
  </si>
  <si>
    <t>Estante de madera conglomerado de 5 compartimientos p/ biblioratos, color marfil</t>
  </si>
  <si>
    <t>Estante para guardar planos chicos</t>
  </si>
  <si>
    <t>Estante para guardar planos grandes</t>
  </si>
  <si>
    <t>Estantes  chico para biblioratos</t>
  </si>
  <si>
    <t>Estantes archivador</t>
  </si>
  <si>
    <t>Estantes horizontal para biblioratos</t>
  </si>
  <si>
    <t>Estantes vertical para biblioratos</t>
  </si>
  <si>
    <t>Silla de madera</t>
  </si>
  <si>
    <t>Butaca</t>
  </si>
  <si>
    <t>Caja metálica con llave</t>
  </si>
  <si>
    <t>Sofa</t>
  </si>
  <si>
    <t>Ventilador de techo</t>
  </si>
  <si>
    <t>Directora de U.A.F.</t>
  </si>
  <si>
    <t>Elmer Vogt Ratzlaff</t>
  </si>
  <si>
    <t>INVENTARIO DE BIENES CORRESPONDIENTE AL EJERCICIO 2016</t>
  </si>
  <si>
    <t>Camioneta DC 4x2 Wolksvagen Amarok</t>
  </si>
  <si>
    <t>Camioneta DC 4x2 Nissan Frontier</t>
  </si>
  <si>
    <t>30/5/2016</t>
  </si>
  <si>
    <t>Notebok Acer PE QC 512-P480 5- P480</t>
  </si>
  <si>
    <t>Impresora Epson L365</t>
  </si>
  <si>
    <t>Lic. Nydia Margarita Quenhan</t>
  </si>
  <si>
    <t>Lic. Nicolas Martinez</t>
  </si>
  <si>
    <t>PC 1333 ASUS 86B/ 500/ DVD 12/ Kit,Monitor Acer 20", UPS "APS" 800 VA</t>
  </si>
  <si>
    <t>Impresora HP Laser Jet Pro 400</t>
  </si>
  <si>
    <t>Office 2016 Standard</t>
  </si>
  <si>
    <t>Windows 10 Pro</t>
  </si>
  <si>
    <t>Notebok Acer Pe ac 5- P480</t>
  </si>
  <si>
    <t>Servidor Dell con Placa Dell</t>
  </si>
  <si>
    <t>UPS VCP Online Torre 3 KVA</t>
  </si>
  <si>
    <t>PC 13 3.3/ASUS/8GB/500/DVDRW/KIT con Monitor 20¨¨Acer y UPS 800VA</t>
  </si>
  <si>
    <t>PC 1333 ASUS 86B/ 500/ DVD RW/ Kit,Monitor Acer 20", UPS "APS" 800 VA</t>
  </si>
  <si>
    <t>Windows 10 Pro sngl</t>
  </si>
  <si>
    <t>Sistema Informatico</t>
  </si>
  <si>
    <t xml:space="preserve">PC 13 3.3/ASUS/8GB/500/DVDRW/KIT </t>
  </si>
  <si>
    <t xml:space="preserve">Windws Server Estándar </t>
  </si>
  <si>
    <t xml:space="preserve">Windows 10 Pro </t>
  </si>
  <si>
    <t>Monitor TV Led 32" AOC</t>
  </si>
  <si>
    <t>UPS VCP Interactiva LCD 1500VA</t>
  </si>
  <si>
    <t xml:space="preserve">PC 17 5 6 /ASUS/16GB/100+120/DVD/KIT/VGA </t>
  </si>
  <si>
    <t>Impresora HP 7110 A3</t>
  </si>
  <si>
    <t>Impresora HP Desjet 1015</t>
  </si>
  <si>
    <t>Windows 10 Pro SNGL OLP NL GOV</t>
  </si>
  <si>
    <t>Office 2016 Standard OLP NL GOV</t>
  </si>
  <si>
    <t>PC 1333 ASUS 86B/ 500/ DVD 12/ Kit,Monitor Acer 20"  V206HQL VGA/DVI UPS APS (800 VA)</t>
  </si>
  <si>
    <t>Imprersora Epson L365 IPM/COP/SCA</t>
  </si>
  <si>
    <t>Impresora HO Laserjet 1102W-220W</t>
  </si>
  <si>
    <t>Monitor LED-TV AOC 24"</t>
  </si>
  <si>
    <t>Impresora HP Laserjet Pro M127FN</t>
  </si>
  <si>
    <t>Equipos de Informatica</t>
  </si>
  <si>
    <t xml:space="preserve">Motos Honda XR 150L Año 2016 Patrulla </t>
  </si>
  <si>
    <t>28/12/2016</t>
  </si>
  <si>
    <t>Desmalezadora Husqvarna</t>
  </si>
  <si>
    <t>Motosierra Husqvarna 61</t>
  </si>
  <si>
    <t>Carretilla Pesada Tramontina</t>
  </si>
  <si>
    <t>Herramientas</t>
  </si>
  <si>
    <t>Motobomba 2" Gardex</t>
  </si>
  <si>
    <t>Compresor Gardex 50L 2.5HI</t>
  </si>
  <si>
    <t>Hidrolavadora</t>
  </si>
  <si>
    <t>Gato Hidraulico 12Ton Azul</t>
  </si>
  <si>
    <t xml:space="preserve">Compresor Cabezal </t>
  </si>
  <si>
    <t>Pulverizador Bellota 5 lts</t>
  </si>
  <si>
    <t>Extintores</t>
  </si>
  <si>
    <t>Palanca para gomeria</t>
  </si>
  <si>
    <t>Pala Biassoni Forjada de Pl</t>
  </si>
  <si>
    <t>Kit de llaves combinadas Tramontinas</t>
  </si>
  <si>
    <t>Taladro a Pila NEC</t>
  </si>
  <si>
    <t>Silla "Itaupú" tapizado en cuerina marrón</t>
  </si>
  <si>
    <t>Extinguidor PQS ABC 01</t>
  </si>
  <si>
    <t>Silla Secretaría 1003T Negro</t>
  </si>
  <si>
    <t>Caja de Dinero</t>
  </si>
  <si>
    <t>Relog Marcador Dactilar SK 14</t>
  </si>
  <si>
    <t>Silla con rueda de oficina Carder</t>
  </si>
  <si>
    <t>GPS Garmin</t>
  </si>
  <si>
    <t>Sillas Creta Verde</t>
  </si>
  <si>
    <t>Silla Itapua en cuerina</t>
  </si>
  <si>
    <t>Archivador</t>
  </si>
  <si>
    <t>Conservadora 130 lt</t>
  </si>
  <si>
    <t>Reflectores</t>
  </si>
  <si>
    <t>Destop Switch 8 Port</t>
  </si>
  <si>
    <t xml:space="preserve">Central Telefonico </t>
  </si>
  <si>
    <t>Telefono Panasonic KX TS 500</t>
  </si>
  <si>
    <t>Telefono Panasonic KX T6C210</t>
  </si>
  <si>
    <t xml:space="preserve">                 Municipalidad de Mariscal José Félix Estigarribia</t>
  </si>
  <si>
    <t xml:space="preserve">                                                       Departamento de Boquerón – Chaco Paraguayo</t>
  </si>
  <si>
    <t xml:space="preserve"> VALOR REVALUADO</t>
  </si>
  <si>
    <t>REVALUO DEL EJERCICIO</t>
  </si>
  <si>
    <t>DEPRECIACION</t>
  </si>
  <si>
    <t>EJERCICIO ANTERIOR</t>
  </si>
  <si>
    <t>DEL AÑO</t>
  </si>
  <si>
    <t>VALOR REVALUADO</t>
  </si>
  <si>
    <t xml:space="preserve">DEPRECIACION </t>
  </si>
  <si>
    <t xml:space="preserve">VALOR REVALUADO </t>
  </si>
  <si>
    <t xml:space="preserve">VALOR </t>
  </si>
  <si>
    <t>Terrenos Municipales</t>
  </si>
  <si>
    <t>AUMULADA</t>
  </si>
  <si>
    <t xml:space="preserve"> EJERCICIO ANTERIOR</t>
  </si>
  <si>
    <t>DEL EJERCICIO</t>
  </si>
  <si>
    <t>047</t>
  </si>
  <si>
    <t>048</t>
  </si>
  <si>
    <t>049</t>
  </si>
  <si>
    <t>050,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</si>
  <si>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</si>
  <si>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</si>
  <si>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</si>
  <si>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</si>
  <si>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</si>
  <si>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</si>
  <si>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</si>
  <si>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</si>
  <si>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</si>
  <si>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</si>
  <si>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</si>
  <si>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</si>
  <si>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</si>
  <si>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</si>
  <si>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</si>
  <si>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</si>
  <si>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050</t>
  </si>
  <si>
    <t>067</t>
  </si>
  <si>
    <t>068</t>
  </si>
  <si>
    <t>Mariscal  Jose Felix Estigarribia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</si>
</sst>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#,##0.0000"/>
    <numFmt numFmtId="166" formatCode="#,##0.000"/>
    <numFmt numFmtId="167" formatCode="_-* #,##0.0\ _€_-;\-* #,##0.0\ _€_-;_-* &quot;-&quot;??\ _€_-;_-@_-"/>
    <numFmt numFmtId="168" formatCode="000"/>
    <numFmt numFmtId="169" formatCode="#,##0.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6"/>
      <name val="Book Antiqua"/>
      <family val="1"/>
    </font>
    <font>
      <sz val="8"/>
      <name val="Arial"/>
      <family val="2"/>
    </font>
    <font>
      <b/>
      <sz val="11"/>
      <name val="Book Antiqua"/>
      <family val="1"/>
    </font>
    <font>
      <b/>
      <sz val="9"/>
      <name val="Book Antiqua"/>
      <family val="1"/>
    </font>
    <font>
      <b/>
      <sz val="9"/>
      <name val="Arial"/>
      <family val="2"/>
    </font>
    <font>
      <sz val="11"/>
      <name val="Book Antiqua"/>
      <family val="1"/>
    </font>
    <font>
      <b/>
      <sz val="11"/>
      <color theme="0"/>
      <name val="Book Antiqua"/>
      <family val="1"/>
    </font>
    <font>
      <sz val="9"/>
      <name val="Book Antiqua"/>
      <family val="1"/>
    </font>
    <font>
      <sz val="9"/>
      <name val="Arial"/>
      <family val="2"/>
    </font>
    <font>
      <b/>
      <sz val="8"/>
      <name val="Arial Black"/>
      <family val="2"/>
    </font>
    <font>
      <sz val="8"/>
      <name val="Arial Black"/>
      <family val="2"/>
    </font>
    <font>
      <sz val="16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4"/>
      <name val="Arial Black"/>
      <family val="2"/>
    </font>
    <font>
      <b/>
      <sz val="12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0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vertical="center"/>
    </xf>
    <xf numFmtId="165" fontId="6" fillId="0" borderId="36" xfId="0" applyNumberFormat="1" applyFont="1" applyBorder="1" applyAlignment="1">
      <alignment vertical="center"/>
    </xf>
    <xf numFmtId="3" fontId="6" fillId="0" borderId="43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3" fontId="6" fillId="0" borderId="36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3" fontId="6" fillId="2" borderId="15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center" vertical="center"/>
    </xf>
    <xf numFmtId="3" fontId="6" fillId="0" borderId="32" xfId="0" applyNumberFormat="1" applyFont="1" applyBorder="1" applyAlignment="1">
      <alignment vertical="center"/>
    </xf>
    <xf numFmtId="3" fontId="13" fillId="0" borderId="32" xfId="0" applyNumberFormat="1" applyFont="1" applyBorder="1" applyAlignment="1">
      <alignment vertical="center"/>
    </xf>
    <xf numFmtId="3" fontId="6" fillId="2" borderId="22" xfId="0" applyNumberFormat="1" applyFont="1" applyFill="1" applyBorder="1" applyAlignment="1">
      <alignment horizontal="center" vertical="center"/>
    </xf>
    <xf numFmtId="3" fontId="13" fillId="0" borderId="2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13" fillId="0" borderId="46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3" fillId="0" borderId="30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6" fillId="2" borderId="16" xfId="0" applyNumberFormat="1" applyFont="1" applyFill="1" applyBorder="1" applyAlignment="1">
      <alignment horizontal="center" vertical="center"/>
    </xf>
    <xf numFmtId="3" fontId="6" fillId="2" borderId="19" xfId="0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3" fillId="0" borderId="69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3" fontId="13" fillId="0" borderId="46" xfId="0" applyNumberFormat="1" applyFont="1" applyBorder="1" applyAlignment="1">
      <alignment horizontal="center" vertical="center"/>
    </xf>
    <xf numFmtId="3" fontId="13" fillId="0" borderId="44" xfId="0" applyNumberFormat="1" applyFont="1" applyBorder="1" applyAlignment="1">
      <alignment horizontal="center" vertical="center"/>
    </xf>
    <xf numFmtId="49" fontId="6" fillId="0" borderId="36" xfId="1" applyNumberFormat="1" applyFont="1" applyBorder="1" applyAlignment="1">
      <alignment horizontal="center" vertical="center"/>
    </xf>
    <xf numFmtId="49" fontId="6" fillId="0" borderId="37" xfId="1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3" fontId="4" fillId="0" borderId="53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66" fontId="6" fillId="2" borderId="16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166" fontId="6" fillId="2" borderId="19" xfId="0" applyNumberFormat="1" applyFont="1" applyFill="1" applyBorder="1" applyAlignment="1">
      <alignment horizontal="center" vertical="center"/>
    </xf>
    <xf numFmtId="0" fontId="6" fillId="2" borderId="20" xfId="0" applyNumberFormat="1" applyFont="1" applyFill="1" applyBorder="1" applyAlignment="1">
      <alignment horizontal="center" vertical="center"/>
    </xf>
    <xf numFmtId="0" fontId="6" fillId="2" borderId="21" xfId="0" applyNumberFormat="1" applyFont="1" applyFill="1" applyBorder="1" applyAlignment="1">
      <alignment horizontal="center" vertical="center"/>
    </xf>
    <xf numFmtId="0" fontId="6" fillId="2" borderId="22" xfId="0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166" fontId="6" fillId="2" borderId="23" xfId="0" applyNumberFormat="1" applyFont="1" applyFill="1" applyBorder="1" applyAlignment="1">
      <alignment horizontal="center" vertical="center"/>
    </xf>
    <xf numFmtId="49" fontId="6" fillId="0" borderId="66" xfId="0" applyNumberFormat="1" applyFont="1" applyBorder="1" applyAlignment="1">
      <alignment horizontal="center" vertical="center"/>
    </xf>
    <xf numFmtId="49" fontId="6" fillId="0" borderId="67" xfId="0" applyNumberFormat="1" applyFont="1" applyBorder="1" applyAlignment="1">
      <alignment horizontal="center" vertical="center"/>
    </xf>
    <xf numFmtId="0" fontId="6" fillId="0" borderId="68" xfId="0" applyFont="1" applyBorder="1" applyAlignment="1">
      <alignment vertical="center"/>
    </xf>
    <xf numFmtId="3" fontId="13" fillId="0" borderId="67" xfId="0" applyNumberFormat="1" applyFont="1" applyBorder="1" applyAlignment="1">
      <alignment vertical="center"/>
    </xf>
    <xf numFmtId="166" fontId="13" fillId="0" borderId="67" xfId="0" applyNumberFormat="1" applyFont="1" applyBorder="1" applyAlignment="1">
      <alignment vertical="center"/>
    </xf>
    <xf numFmtId="3" fontId="13" fillId="0" borderId="70" xfId="0" applyNumberFormat="1" applyFont="1" applyBorder="1" applyAlignment="1">
      <alignment vertical="center"/>
    </xf>
    <xf numFmtId="3" fontId="13" fillId="0" borderId="68" xfId="0" applyNumberFormat="1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14" fillId="0" borderId="34" xfId="0" applyNumberFormat="1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166" fontId="4" fillId="0" borderId="39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3" fontId="13" fillId="0" borderId="25" xfId="0" applyNumberFormat="1" applyFont="1" applyBorder="1" applyAlignment="1">
      <alignment vertical="center"/>
    </xf>
    <xf numFmtId="166" fontId="13" fillId="0" borderId="25" xfId="0" applyNumberFormat="1" applyFont="1" applyBorder="1" applyAlignment="1">
      <alignment vertical="center"/>
    </xf>
    <xf numFmtId="3" fontId="13" fillId="0" borderId="28" xfId="0" applyNumberFormat="1" applyFont="1" applyBorder="1" applyAlignment="1">
      <alignment vertical="center"/>
    </xf>
    <xf numFmtId="3" fontId="13" fillId="0" borderId="26" xfId="0" applyNumberFormat="1" applyFont="1" applyBorder="1" applyAlignment="1">
      <alignment vertical="center"/>
    </xf>
    <xf numFmtId="49" fontId="6" fillId="0" borderId="33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166" fontId="13" fillId="0" borderId="30" xfId="0" applyNumberFormat="1" applyFont="1" applyBorder="1" applyAlignment="1">
      <alignment vertical="center"/>
    </xf>
    <xf numFmtId="3" fontId="13" fillId="0" borderId="33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166" fontId="6" fillId="0" borderId="0" xfId="0" applyNumberFormat="1" applyFont="1" applyAlignment="1">
      <alignment vertical="center"/>
    </xf>
    <xf numFmtId="49" fontId="6" fillId="0" borderId="45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166" fontId="6" fillId="0" borderId="46" xfId="0" applyNumberFormat="1" applyFont="1" applyBorder="1" applyAlignment="1">
      <alignment vertical="center"/>
    </xf>
    <xf numFmtId="3" fontId="13" fillId="0" borderId="47" xfId="0" applyNumberFormat="1" applyFont="1" applyBorder="1" applyAlignment="1">
      <alignment vertical="center"/>
    </xf>
    <xf numFmtId="3" fontId="13" fillId="0" borderId="48" xfId="0" applyNumberFormat="1" applyFont="1" applyBorder="1" applyAlignment="1">
      <alignment vertic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166" fontId="6" fillId="0" borderId="44" xfId="0" applyNumberFormat="1" applyFont="1" applyBorder="1" applyAlignment="1">
      <alignment vertical="center"/>
    </xf>
    <xf numFmtId="3" fontId="13" fillId="0" borderId="50" xfId="0" applyNumberFormat="1" applyFont="1" applyBorder="1" applyAlignment="1">
      <alignment vertical="center"/>
    </xf>
    <xf numFmtId="3" fontId="13" fillId="0" borderId="51" xfId="0" applyNumberFormat="1" applyFont="1" applyBorder="1" applyAlignment="1">
      <alignment vertical="center"/>
    </xf>
    <xf numFmtId="0" fontId="6" fillId="0" borderId="36" xfId="0" applyFont="1" applyBorder="1" applyAlignment="1">
      <alignment horizontal="left" vertical="center" wrapText="1"/>
    </xf>
    <xf numFmtId="0" fontId="6" fillId="0" borderId="30" xfId="0" applyFont="1" applyBorder="1" applyAlignment="1">
      <alignment vertical="center"/>
    </xf>
    <xf numFmtId="165" fontId="6" fillId="0" borderId="30" xfId="0" applyNumberFormat="1" applyFont="1" applyBorder="1" applyAlignment="1">
      <alignment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165" fontId="4" fillId="0" borderId="53" xfId="0" applyNumberFormat="1" applyFont="1" applyBorder="1" applyAlignment="1">
      <alignment vertical="center"/>
    </xf>
    <xf numFmtId="3" fontId="4" fillId="0" borderId="54" xfId="0" applyNumberFormat="1" applyFont="1" applyBorder="1" applyAlignment="1">
      <alignment vertical="center"/>
    </xf>
    <xf numFmtId="3" fontId="4" fillId="0" borderId="55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 wrapText="1"/>
    </xf>
    <xf numFmtId="3" fontId="6" fillId="0" borderId="36" xfId="0" applyNumberFormat="1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vertical="center"/>
    </xf>
    <xf numFmtId="3" fontId="13" fillId="0" borderId="44" xfId="0" applyNumberFormat="1" applyFont="1" applyFill="1" applyBorder="1" applyAlignment="1">
      <alignment vertical="center"/>
    </xf>
    <xf numFmtId="165" fontId="6" fillId="0" borderId="36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0" fontId="6" fillId="0" borderId="36" xfId="0" applyFont="1" applyFill="1" applyBorder="1" applyAlignment="1">
      <alignment horizontal="left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3" fontId="13" fillId="0" borderId="30" xfId="0" applyNumberFormat="1" applyFont="1" applyFill="1" applyBorder="1" applyAlignment="1">
      <alignment horizontal="center" vertical="center"/>
    </xf>
    <xf numFmtId="3" fontId="13" fillId="0" borderId="30" xfId="0" applyNumberFormat="1" applyFont="1" applyFill="1" applyBorder="1" applyAlignment="1">
      <alignment vertical="center"/>
    </xf>
    <xf numFmtId="165" fontId="6" fillId="0" borderId="30" xfId="0" applyNumberFormat="1" applyFont="1" applyFill="1" applyBorder="1" applyAlignment="1">
      <alignment vertical="center"/>
    </xf>
    <xf numFmtId="3" fontId="13" fillId="0" borderId="33" xfId="0" applyNumberFormat="1" applyFont="1" applyFill="1" applyBorder="1" applyAlignment="1">
      <alignment vertical="center"/>
    </xf>
    <xf numFmtId="3" fontId="13" fillId="0" borderId="31" xfId="0" applyNumberFormat="1" applyFont="1" applyFill="1" applyBorder="1" applyAlignment="1">
      <alignment vertical="center"/>
    </xf>
    <xf numFmtId="49" fontId="6" fillId="0" borderId="4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 wrapText="1"/>
    </xf>
    <xf numFmtId="3" fontId="6" fillId="0" borderId="37" xfId="0" applyNumberFormat="1" applyFont="1" applyFill="1" applyBorder="1" applyAlignment="1">
      <alignment horizontal="center" vertical="center"/>
    </xf>
    <xf numFmtId="167" fontId="6" fillId="0" borderId="0" xfId="1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51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166" fontId="6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166" fontId="6" fillId="0" borderId="23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3" fontId="13" fillId="0" borderId="46" xfId="0" applyNumberFormat="1" applyFont="1" applyFill="1" applyBorder="1" applyAlignment="1">
      <alignment horizontal="center" vertical="center"/>
    </xf>
    <xf numFmtId="3" fontId="13" fillId="0" borderId="46" xfId="0" applyNumberFormat="1" applyFont="1" applyFill="1" applyBorder="1" applyAlignment="1">
      <alignment vertical="center"/>
    </xf>
    <xf numFmtId="166" fontId="6" fillId="0" borderId="46" xfId="0" applyNumberFormat="1" applyFont="1" applyFill="1" applyBorder="1" applyAlignment="1">
      <alignment vertical="center"/>
    </xf>
    <xf numFmtId="3" fontId="13" fillId="0" borderId="47" xfId="0" applyNumberFormat="1" applyFont="1" applyFill="1" applyBorder="1" applyAlignment="1">
      <alignment vertical="center"/>
    </xf>
    <xf numFmtId="3" fontId="13" fillId="0" borderId="48" xfId="0" applyNumberFormat="1" applyFont="1" applyFill="1" applyBorder="1" applyAlignment="1">
      <alignment vertical="center"/>
    </xf>
    <xf numFmtId="49" fontId="6" fillId="0" borderId="49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left" vertical="center"/>
    </xf>
    <xf numFmtId="3" fontId="13" fillId="0" borderId="44" xfId="0" applyNumberFormat="1" applyFont="1" applyFill="1" applyBorder="1" applyAlignment="1">
      <alignment horizontal="center" vertical="center"/>
    </xf>
    <xf numFmtId="166" fontId="6" fillId="0" borderId="44" xfId="0" applyNumberFormat="1" applyFont="1" applyFill="1" applyBorder="1" applyAlignment="1">
      <alignment vertical="center"/>
    </xf>
    <xf numFmtId="3" fontId="13" fillId="0" borderId="50" xfId="0" applyNumberFormat="1" applyFont="1" applyFill="1" applyBorder="1" applyAlignment="1">
      <alignment vertical="center"/>
    </xf>
    <xf numFmtId="3" fontId="13" fillId="0" borderId="51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horizontal="center" vertical="center"/>
    </xf>
    <xf numFmtId="0" fontId="6" fillId="0" borderId="36" xfId="0" applyFont="1" applyFill="1" applyBorder="1"/>
    <xf numFmtId="3" fontId="6" fillId="0" borderId="36" xfId="0" applyNumberFormat="1" applyFont="1" applyFill="1" applyBorder="1" applyAlignment="1">
      <alignment horizontal="center"/>
    </xf>
    <xf numFmtId="3" fontId="6" fillId="0" borderId="36" xfId="0" applyNumberFormat="1" applyFont="1" applyFill="1" applyBorder="1" applyAlignment="1">
      <alignment horizontal="right"/>
    </xf>
    <xf numFmtId="3" fontId="13" fillId="0" borderId="56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/>
    </xf>
    <xf numFmtId="3" fontId="13" fillId="0" borderId="39" xfId="0" applyNumberFormat="1" applyFont="1" applyFill="1" applyBorder="1" applyAlignment="1">
      <alignment horizontal="center" vertical="center"/>
    </xf>
    <xf numFmtId="3" fontId="9" fillId="0" borderId="39" xfId="0" applyNumberFormat="1" applyFont="1" applyFill="1" applyBorder="1" applyAlignment="1">
      <alignment vertical="center"/>
    </xf>
    <xf numFmtId="0" fontId="14" fillId="0" borderId="36" xfId="0" applyFont="1" applyFill="1" applyBorder="1" applyAlignment="1">
      <alignment horizontal="left" vertical="center"/>
    </xf>
    <xf numFmtId="3" fontId="13" fillId="0" borderId="36" xfId="0" applyNumberFormat="1" applyFont="1" applyFill="1" applyBorder="1" applyAlignment="1">
      <alignment horizontal="center" vertical="center"/>
    </xf>
    <xf numFmtId="3" fontId="13" fillId="0" borderId="36" xfId="0" applyNumberFormat="1" applyFont="1" applyFill="1" applyBorder="1" applyAlignment="1">
      <alignment vertical="center"/>
    </xf>
    <xf numFmtId="168" fontId="6" fillId="0" borderId="36" xfId="0" applyNumberFormat="1" applyFont="1" applyFill="1" applyBorder="1" applyAlignment="1">
      <alignment horizontal="center" vertical="center"/>
    </xf>
    <xf numFmtId="3" fontId="13" fillId="0" borderId="43" xfId="0" applyNumberFormat="1" applyFont="1" applyFill="1" applyBorder="1" applyAlignment="1">
      <alignment vertical="center"/>
    </xf>
    <xf numFmtId="3" fontId="13" fillId="0" borderId="34" xfId="0" applyNumberFormat="1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vertical="center"/>
    </xf>
    <xf numFmtId="165" fontId="4" fillId="0" borderId="39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3" fontId="13" fillId="0" borderId="57" xfId="0" applyNumberFormat="1" applyFont="1" applyFill="1" applyBorder="1" applyAlignment="1">
      <alignment horizontal="center" vertical="center"/>
    </xf>
    <xf numFmtId="49" fontId="6" fillId="0" borderId="58" xfId="0" applyNumberFormat="1" applyFont="1" applyFill="1" applyBorder="1" applyAlignment="1">
      <alignment horizontal="center" vertical="center"/>
    </xf>
    <xf numFmtId="49" fontId="6" fillId="0" borderId="59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36" xfId="1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 wrapText="1"/>
    </xf>
    <xf numFmtId="49" fontId="6" fillId="0" borderId="62" xfId="0" applyNumberFormat="1" applyFont="1" applyFill="1" applyBorder="1" applyAlignment="1">
      <alignment horizontal="center" vertical="center"/>
    </xf>
    <xf numFmtId="49" fontId="6" fillId="0" borderId="63" xfId="0" applyNumberFormat="1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vertical="center"/>
    </xf>
    <xf numFmtId="3" fontId="9" fillId="0" borderId="64" xfId="0" applyNumberFormat="1" applyFont="1" applyFill="1" applyBorder="1" applyAlignment="1">
      <alignment horizontal="center" vertical="center"/>
    </xf>
    <xf numFmtId="3" fontId="4" fillId="0" borderId="65" xfId="0" applyNumberFormat="1" applyFont="1" applyFill="1" applyBorder="1" applyAlignment="1">
      <alignment vertical="center"/>
    </xf>
    <xf numFmtId="166" fontId="4" fillId="0" borderId="53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vertical="center"/>
    </xf>
    <xf numFmtId="166" fontId="6" fillId="0" borderId="14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49" fontId="4" fillId="0" borderId="58" xfId="0" applyNumberFormat="1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vertical="center"/>
    </xf>
    <xf numFmtId="166" fontId="4" fillId="0" borderId="44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49" fontId="6" fillId="0" borderId="37" xfId="1" applyNumberFormat="1" applyFont="1" applyFill="1" applyBorder="1" applyAlignment="1">
      <alignment horizontal="center" vertical="center"/>
    </xf>
    <xf numFmtId="168" fontId="6" fillId="0" borderId="37" xfId="0" applyNumberFormat="1" applyFont="1" applyFill="1" applyBorder="1" applyAlignment="1">
      <alignment horizontal="center" vertical="center"/>
    </xf>
    <xf numFmtId="3" fontId="6" fillId="0" borderId="37" xfId="0" applyNumberFormat="1" applyFont="1" applyFill="1" applyBorder="1" applyAlignment="1">
      <alignment vertical="center"/>
    </xf>
    <xf numFmtId="168" fontId="6" fillId="0" borderId="7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3" fontId="13" fillId="0" borderId="37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165" fontId="4" fillId="0" borderId="36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13" fillId="0" borderId="37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3" fontId="13" fillId="0" borderId="32" xfId="0" applyNumberFormat="1" applyFont="1" applyFill="1" applyBorder="1" applyAlignment="1">
      <alignment horizontal="center" vertical="center"/>
    </xf>
    <xf numFmtId="49" fontId="6" fillId="0" borderId="60" xfId="0" applyNumberFormat="1" applyFont="1" applyFill="1" applyBorder="1" applyAlignment="1">
      <alignment horizontal="center" vertical="center"/>
    </xf>
    <xf numFmtId="49" fontId="6" fillId="0" borderId="61" xfId="0" applyNumberFormat="1" applyFont="1" applyFill="1" applyBorder="1" applyAlignment="1">
      <alignment horizontal="center" vertical="center"/>
    </xf>
    <xf numFmtId="49" fontId="4" fillId="0" borderId="62" xfId="0" applyNumberFormat="1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>
      <alignment horizontal="center" vertical="center"/>
    </xf>
    <xf numFmtId="49" fontId="4" fillId="0" borderId="65" xfId="0" applyNumberFormat="1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horizontal="center" vertical="center"/>
    </xf>
    <xf numFmtId="3" fontId="17" fillId="0" borderId="36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Alignment="1">
      <alignment horizontal="center" vertical="center"/>
    </xf>
    <xf numFmtId="3" fontId="18" fillId="0" borderId="0" xfId="0" applyNumberFormat="1" applyFont="1" applyFill="1" applyAlignment="1">
      <alignment horizontal="center" vertical="center"/>
    </xf>
    <xf numFmtId="166" fontId="18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166" fontId="19" fillId="0" borderId="0" xfId="0" applyNumberFormat="1" applyFont="1" applyFill="1" applyAlignment="1">
      <alignment horizontal="center"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0" fontId="6" fillId="0" borderId="43" xfId="0" applyFont="1" applyFill="1" applyBorder="1" applyAlignment="1">
      <alignment horizontal="left" vertical="center"/>
    </xf>
    <xf numFmtId="3" fontId="6" fillId="0" borderId="30" xfId="0" applyNumberFormat="1" applyFont="1" applyFill="1" applyBorder="1" applyAlignment="1">
      <alignment horizontal="center" vertical="center"/>
    </xf>
    <xf numFmtId="14" fontId="6" fillId="0" borderId="3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vertical="center"/>
    </xf>
    <xf numFmtId="3" fontId="13" fillId="0" borderId="25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3" fontId="13" fillId="0" borderId="67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3" fontId="6" fillId="3" borderId="16" xfId="0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/>
    </xf>
    <xf numFmtId="3" fontId="6" fillId="3" borderId="23" xfId="0" applyNumberFormat="1" applyFont="1" applyFill="1" applyBorder="1" applyAlignment="1">
      <alignment horizontal="center" vertical="center"/>
    </xf>
    <xf numFmtId="0" fontId="6" fillId="3" borderId="13" xfId="0" applyNumberFormat="1" applyFont="1" applyFill="1" applyBorder="1" applyAlignment="1">
      <alignment horizontal="center" vertical="center"/>
    </xf>
    <xf numFmtId="0" fontId="6" fillId="3" borderId="14" xfId="0" applyNumberFormat="1" applyFont="1" applyFill="1" applyBorder="1" applyAlignment="1">
      <alignment horizontal="center" vertical="center"/>
    </xf>
    <xf numFmtId="0" fontId="6" fillId="3" borderId="15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3" fontId="6" fillId="3" borderId="15" xfId="0" applyNumberFormat="1" applyFont="1" applyFill="1" applyBorder="1" applyAlignment="1">
      <alignment horizontal="center" vertical="center"/>
    </xf>
    <xf numFmtId="166" fontId="6" fillId="3" borderId="16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6" fillId="3" borderId="19" xfId="0" applyFont="1" applyFill="1" applyBorder="1" applyAlignment="1">
      <alignment horizontal="center" vertical="center"/>
    </xf>
    <xf numFmtId="3" fontId="6" fillId="3" borderId="18" xfId="0" applyNumberFormat="1" applyFont="1" applyFill="1" applyBorder="1" applyAlignment="1">
      <alignment horizontal="center" vertical="center"/>
    </xf>
    <xf numFmtId="166" fontId="6" fillId="3" borderId="19" xfId="0" applyNumberFormat="1" applyFont="1" applyFill="1" applyBorder="1" applyAlignment="1">
      <alignment horizontal="center" vertical="center"/>
    </xf>
    <xf numFmtId="0" fontId="6" fillId="3" borderId="20" xfId="0" applyNumberFormat="1" applyFont="1" applyFill="1" applyBorder="1" applyAlignment="1">
      <alignment horizontal="center" vertical="center"/>
    </xf>
    <xf numFmtId="0" fontId="6" fillId="3" borderId="21" xfId="0" applyNumberFormat="1" applyFont="1" applyFill="1" applyBorder="1" applyAlignment="1">
      <alignment horizontal="center" vertical="center"/>
    </xf>
    <xf numFmtId="0" fontId="6" fillId="3" borderId="22" xfId="0" applyNumberFormat="1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166" fontId="6" fillId="3" borderId="2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3" fontId="6" fillId="4" borderId="37" xfId="0" applyNumberFormat="1" applyFont="1" applyFill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6" fillId="2" borderId="19" xfId="0" applyNumberFormat="1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center" vertical="center"/>
    </xf>
    <xf numFmtId="166" fontId="6" fillId="2" borderId="16" xfId="0" applyNumberFormat="1" applyFont="1" applyFill="1" applyBorder="1" applyAlignment="1">
      <alignment horizontal="center" vertical="center" wrapText="1"/>
    </xf>
    <xf numFmtId="166" fontId="6" fillId="2" borderId="19" xfId="0" applyNumberFormat="1" applyFont="1" applyFill="1" applyBorder="1" applyAlignment="1">
      <alignment horizontal="center" vertical="center" wrapText="1"/>
    </xf>
    <xf numFmtId="166" fontId="6" fillId="2" borderId="23" xfId="0" applyNumberFormat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/>
    </xf>
    <xf numFmtId="166" fontId="6" fillId="2" borderId="17" xfId="0" applyNumberFormat="1" applyFont="1" applyFill="1" applyBorder="1" applyAlignment="1">
      <alignment horizontal="center" vertical="center"/>
    </xf>
    <xf numFmtId="166" fontId="6" fillId="2" borderId="20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3" fontId="6" fillId="3" borderId="22" xfId="0" applyNumberFormat="1" applyFont="1" applyFill="1" applyBorder="1" applyAlignment="1">
      <alignment horizontal="center" vertical="center"/>
    </xf>
    <xf numFmtId="166" fontId="6" fillId="3" borderId="19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0" fontId="6" fillId="5" borderId="13" xfId="0" applyNumberFormat="1" applyFont="1" applyFill="1" applyBorder="1" applyAlignment="1">
      <alignment horizontal="center" vertical="center"/>
    </xf>
    <xf numFmtId="0" fontId="6" fillId="5" borderId="14" xfId="0" applyNumberFormat="1" applyFont="1" applyFill="1" applyBorder="1" applyAlignment="1">
      <alignment horizontal="center" vertical="center"/>
    </xf>
    <xf numFmtId="0" fontId="6" fillId="5" borderId="15" xfId="0" applyNumberFormat="1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3" fontId="6" fillId="5" borderId="15" xfId="0" applyNumberFormat="1" applyFont="1" applyFill="1" applyBorder="1" applyAlignment="1">
      <alignment horizontal="center" vertical="center"/>
    </xf>
    <xf numFmtId="3" fontId="6" fillId="5" borderId="16" xfId="0" applyNumberFormat="1" applyFont="1" applyFill="1" applyBorder="1" applyAlignment="1">
      <alignment horizontal="center" vertical="center"/>
    </xf>
    <xf numFmtId="166" fontId="6" fillId="5" borderId="16" xfId="0" applyNumberFormat="1" applyFont="1" applyFill="1" applyBorder="1" applyAlignment="1">
      <alignment horizontal="center" vertical="center"/>
    </xf>
    <xf numFmtId="166" fontId="6" fillId="5" borderId="16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6" fillId="5" borderId="19" xfId="0" applyFont="1" applyFill="1" applyBorder="1" applyAlignment="1">
      <alignment horizontal="center" vertical="center"/>
    </xf>
    <xf numFmtId="3" fontId="6" fillId="5" borderId="18" xfId="0" applyNumberFormat="1" applyFont="1" applyFill="1" applyBorder="1" applyAlignment="1">
      <alignment horizontal="center" vertical="center"/>
    </xf>
    <xf numFmtId="3" fontId="6" fillId="5" borderId="19" xfId="0" applyNumberFormat="1" applyFont="1" applyFill="1" applyBorder="1" applyAlignment="1">
      <alignment horizontal="center" vertical="center"/>
    </xf>
    <xf numFmtId="166" fontId="6" fillId="5" borderId="19" xfId="0" applyNumberFormat="1" applyFont="1" applyFill="1" applyBorder="1" applyAlignment="1">
      <alignment horizontal="center" vertical="center"/>
    </xf>
    <xf numFmtId="166" fontId="6" fillId="5" borderId="19" xfId="0" applyNumberFormat="1" applyFont="1" applyFill="1" applyBorder="1" applyAlignment="1">
      <alignment horizontal="center" vertical="center" wrapText="1"/>
    </xf>
    <xf numFmtId="0" fontId="6" fillId="5" borderId="20" xfId="0" applyNumberFormat="1" applyFont="1" applyFill="1" applyBorder="1" applyAlignment="1">
      <alignment horizontal="center" vertical="center"/>
    </xf>
    <xf numFmtId="0" fontId="6" fillId="5" borderId="21" xfId="0" applyNumberFormat="1" applyFont="1" applyFill="1" applyBorder="1" applyAlignment="1">
      <alignment horizontal="center" vertical="center"/>
    </xf>
    <xf numFmtId="0" fontId="6" fillId="5" borderId="22" xfId="0" applyNumberFormat="1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3" fontId="6" fillId="5" borderId="22" xfId="0" applyNumberFormat="1" applyFont="1" applyFill="1" applyBorder="1" applyAlignment="1">
      <alignment horizontal="center" vertical="center"/>
    </xf>
    <xf numFmtId="3" fontId="6" fillId="5" borderId="23" xfId="0" applyNumberFormat="1" applyFont="1" applyFill="1" applyBorder="1" applyAlignment="1">
      <alignment horizontal="center" vertical="center"/>
    </xf>
    <xf numFmtId="166" fontId="6" fillId="5" borderId="23" xfId="0" applyNumberFormat="1" applyFont="1" applyFill="1" applyBorder="1" applyAlignment="1">
      <alignment horizontal="center" vertical="center"/>
    </xf>
    <xf numFmtId="166" fontId="6" fillId="5" borderId="23" xfId="0" applyNumberFormat="1" applyFont="1" applyFill="1" applyBorder="1" applyAlignment="1">
      <alignment horizontal="center" vertical="center" wrapText="1"/>
    </xf>
    <xf numFmtId="169" fontId="6" fillId="0" borderId="36" xfId="0" applyNumberFormat="1" applyFont="1" applyFill="1" applyBorder="1" applyAlignment="1">
      <alignment vertical="center"/>
    </xf>
    <xf numFmtId="169" fontId="6" fillId="0" borderId="37" xfId="0" applyNumberFormat="1" applyFont="1" applyFill="1" applyBorder="1" applyAlignment="1">
      <alignment vertical="center"/>
    </xf>
    <xf numFmtId="169" fontId="6" fillId="0" borderId="30" xfId="0" applyNumberFormat="1" applyFont="1" applyBorder="1" applyAlignment="1">
      <alignment vertical="center"/>
    </xf>
    <xf numFmtId="3" fontId="6" fillId="4" borderId="36" xfId="0" applyNumberFormat="1" applyFont="1" applyFill="1" applyBorder="1" applyAlignment="1">
      <alignment vertical="center"/>
    </xf>
    <xf numFmtId="3" fontId="6" fillId="4" borderId="16" xfId="0" applyNumberFormat="1" applyFont="1" applyFill="1" applyBorder="1" applyAlignment="1">
      <alignment horizontal="center" vertical="center"/>
    </xf>
    <xf numFmtId="3" fontId="6" fillId="4" borderId="19" xfId="0" applyNumberFormat="1" applyFont="1" applyFill="1" applyBorder="1" applyAlignment="1">
      <alignment horizontal="center" vertical="center"/>
    </xf>
    <xf numFmtId="3" fontId="6" fillId="4" borderId="23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0" fillId="0" borderId="5" xfId="0" applyNumberFormat="1" applyFont="1" applyBorder="1" applyAlignment="1">
      <alignment horizontal="left" vertical="center"/>
    </xf>
    <xf numFmtId="0" fontId="10" fillId="0" borderId="7" xfId="0" applyNumberFormat="1" applyFont="1" applyBorder="1" applyAlignment="1">
      <alignment horizontal="left" vertical="center"/>
    </xf>
    <xf numFmtId="0" fontId="10" fillId="0" borderId="8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69" fontId="12" fillId="0" borderId="5" xfId="0" applyNumberFormat="1" applyFont="1" applyBorder="1" applyAlignment="1">
      <alignment horizontal="center" vertical="center"/>
    </xf>
    <xf numFmtId="169" fontId="12" fillId="0" borderId="8" xfId="0" applyNumberFormat="1" applyFont="1" applyBorder="1" applyAlignment="1">
      <alignment horizontal="center" vertical="center"/>
    </xf>
    <xf numFmtId="0" fontId="6" fillId="2" borderId="17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18" xfId="0" applyNumberFormat="1" applyFont="1" applyFill="1" applyBorder="1" applyAlignment="1">
      <alignment horizontal="center" vertical="center"/>
    </xf>
    <xf numFmtId="3" fontId="6" fillId="5" borderId="16" xfId="0" applyNumberFormat="1" applyFont="1" applyFill="1" applyBorder="1" applyAlignment="1">
      <alignment horizontal="center" vertical="center"/>
    </xf>
    <xf numFmtId="3" fontId="6" fillId="5" borderId="19" xfId="0" applyNumberFormat="1" applyFont="1" applyFill="1" applyBorder="1" applyAlignment="1">
      <alignment horizontal="center" vertical="center"/>
    </xf>
    <xf numFmtId="3" fontId="6" fillId="5" borderId="23" xfId="0" applyNumberFormat="1" applyFont="1" applyFill="1" applyBorder="1" applyAlignment="1">
      <alignment horizontal="center" vertical="center"/>
    </xf>
    <xf numFmtId="0" fontId="6" fillId="5" borderId="17" xfId="0" applyNumberFormat="1" applyFont="1" applyFill="1" applyBorder="1" applyAlignment="1">
      <alignment horizontal="center" vertical="center"/>
    </xf>
    <xf numFmtId="0" fontId="6" fillId="5" borderId="0" xfId="0" applyNumberFormat="1" applyFont="1" applyFill="1" applyBorder="1" applyAlignment="1">
      <alignment horizontal="center" vertical="center"/>
    </xf>
    <xf numFmtId="0" fontId="6" fillId="5" borderId="18" xfId="0" applyNumberFormat="1" applyFont="1" applyFill="1" applyBorder="1" applyAlignment="1">
      <alignment horizontal="center" vertical="center"/>
    </xf>
    <xf numFmtId="0" fontId="10" fillId="0" borderId="59" xfId="0" applyNumberFormat="1" applyFont="1" applyBorder="1" applyAlignment="1">
      <alignment horizontal="center" vertical="center"/>
    </xf>
    <xf numFmtId="0" fontId="10" fillId="0" borderId="72" xfId="0" applyNumberFormat="1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3" borderId="17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center" vertical="center"/>
    </xf>
    <xf numFmtId="0" fontId="6" fillId="3" borderId="1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0</xdr:row>
      <xdr:rowOff>0</xdr:rowOff>
    </xdr:from>
    <xdr:to>
      <xdr:col>6</xdr:col>
      <xdr:colOff>1114425</xdr:colOff>
      <xdr:row>6</xdr:row>
      <xdr:rowOff>0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0"/>
          <a:ext cx="9620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342900</xdr:colOff>
      <xdr:row>0</xdr:row>
      <xdr:rowOff>57151</xdr:rowOff>
    </xdr:from>
    <xdr:to>
      <xdr:col>20</xdr:col>
      <xdr:colOff>333375</xdr:colOff>
      <xdr:row>5</xdr:row>
      <xdr:rowOff>38100</xdr:rowOff>
    </xdr:to>
    <xdr:pic>
      <xdr:nvPicPr>
        <xdr:cNvPr id="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1032"/>
        <a:stretch>
          <a:fillRect/>
        </a:stretch>
      </xdr:blipFill>
      <xdr:spPr bwMode="auto">
        <a:xfrm rot="10800000" flipH="1" flipV="1">
          <a:off x="14220825" y="57151"/>
          <a:ext cx="904875" cy="1000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731"/>
  <sheetViews>
    <sheetView tabSelected="1" view="pageBreakPreview" topLeftCell="H1" zoomScaleNormal="100" zoomScaleSheetLayoutView="100" workbookViewId="0">
      <selection activeCell="R321" sqref="R321"/>
    </sheetView>
  </sheetViews>
  <sheetFormatPr baseColWidth="10" defaultRowHeight="12.75" x14ac:dyDescent="0.25"/>
  <cols>
    <col min="1" max="1" width="3.7109375" style="1" customWidth="1"/>
    <col min="2" max="2" width="2.7109375" style="3" bestFit="1" customWidth="1"/>
    <col min="3" max="4" width="1.85546875" style="3" bestFit="1" customWidth="1"/>
    <col min="5" max="5" width="2.7109375" style="3" bestFit="1" customWidth="1"/>
    <col min="6" max="6" width="4.42578125" style="4" customWidth="1"/>
    <col min="7" max="7" width="58.42578125" style="2" customWidth="1"/>
    <col min="8" max="8" width="11.140625" style="63" customWidth="1"/>
    <col min="9" max="9" width="11.28515625" style="5" customWidth="1"/>
    <col min="10" max="10" width="6.5703125" style="5" bestFit="1" customWidth="1"/>
    <col min="11" max="11" width="16.7109375" style="5" customWidth="1"/>
    <col min="12" max="12" width="8.140625" style="6" bestFit="1" customWidth="1"/>
    <col min="13" max="13" width="12.7109375" style="189" customWidth="1"/>
    <col min="14" max="14" width="11.28515625" style="189" bestFit="1" customWidth="1"/>
    <col min="15" max="15" width="12.42578125" style="5" customWidth="1"/>
    <col min="16" max="16" width="11" style="5" customWidth="1"/>
    <col min="17" max="17" width="13.7109375" style="5" customWidth="1"/>
    <col min="18" max="18" width="17.42578125" style="5" customWidth="1"/>
    <col min="19" max="19" width="15.28515625" style="5" customWidth="1"/>
    <col min="20" max="20" width="13.7109375" style="5" customWidth="1"/>
    <col min="21" max="21" width="8.5703125" style="5" bestFit="1" customWidth="1"/>
    <col min="22" max="22" width="12.85546875" style="5" customWidth="1"/>
    <col min="23" max="23" width="2.5703125" style="2" customWidth="1"/>
    <col min="24" max="24" width="12.42578125" style="2" bestFit="1" customWidth="1"/>
    <col min="25" max="16384" width="11.42578125" style="2"/>
  </cols>
  <sheetData>
    <row r="2" spans="2:23" ht="22.5" x14ac:dyDescent="0.25">
      <c r="H2" s="321" t="s">
        <v>267</v>
      </c>
      <c r="I2" s="321"/>
      <c r="J2" s="321"/>
      <c r="K2" s="321"/>
      <c r="L2" s="320"/>
      <c r="M2" s="324"/>
      <c r="N2" s="324"/>
      <c r="O2"/>
    </row>
    <row r="3" spans="2:23" ht="19.5" x14ac:dyDescent="0.25">
      <c r="H3" s="322" t="s">
        <v>268</v>
      </c>
      <c r="I3" s="323"/>
      <c r="J3" s="323"/>
      <c r="K3" s="323"/>
      <c r="L3" s="323"/>
      <c r="M3" s="325"/>
      <c r="N3" s="325"/>
      <c r="O3" s="320"/>
    </row>
    <row r="7" spans="2:23" ht="20.25" x14ac:dyDescent="0.25">
      <c r="B7" s="403" t="s">
        <v>199</v>
      </c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</row>
    <row r="8" spans="2:23" x14ac:dyDescent="0.25">
      <c r="G8" s="355"/>
    </row>
    <row r="9" spans="2:23" ht="15" x14ac:dyDescent="0.25">
      <c r="B9" s="7"/>
      <c r="C9" s="7"/>
      <c r="D9" s="7"/>
      <c r="E9" s="7"/>
      <c r="F9" s="7"/>
      <c r="G9" s="8"/>
      <c r="H9" s="9"/>
      <c r="I9" s="8"/>
      <c r="J9" s="10"/>
      <c r="K9" s="11"/>
      <c r="L9" s="12"/>
      <c r="M9" s="326"/>
      <c r="N9" s="330"/>
      <c r="O9" s="7"/>
      <c r="P9" s="7"/>
      <c r="Q9" s="8"/>
      <c r="R9" s="10"/>
      <c r="S9" s="10"/>
      <c r="T9" s="10"/>
      <c r="U9" s="12"/>
      <c r="V9" s="7"/>
      <c r="W9" s="149">
        <v>0</v>
      </c>
    </row>
    <row r="10" spans="2:23" ht="16.5" x14ac:dyDescent="0.25">
      <c r="B10" s="7"/>
      <c r="C10" s="7"/>
      <c r="D10" s="7"/>
      <c r="E10" s="7"/>
      <c r="F10" s="7"/>
      <c r="G10" s="13" t="s">
        <v>0</v>
      </c>
      <c r="H10" s="14">
        <v>30</v>
      </c>
      <c r="I10" s="404" t="s">
        <v>140</v>
      </c>
      <c r="J10" s="405"/>
      <c r="K10" s="405"/>
      <c r="L10" s="406"/>
      <c r="M10" s="407" t="s">
        <v>1</v>
      </c>
      <c r="N10" s="408"/>
      <c r="O10" s="7"/>
      <c r="P10" s="7"/>
      <c r="Q10" s="13" t="s">
        <v>2</v>
      </c>
      <c r="R10" s="357">
        <v>2016</v>
      </c>
      <c r="S10" s="357"/>
      <c r="U10" s="15">
        <v>2014</v>
      </c>
      <c r="V10" s="7"/>
      <c r="W10" s="53"/>
    </row>
    <row r="11" spans="2:23" ht="16.5" x14ac:dyDescent="0.25">
      <c r="B11" s="7"/>
      <c r="C11" s="7"/>
      <c r="D11" s="7"/>
      <c r="E11" s="7"/>
      <c r="F11" s="7"/>
      <c r="G11" s="13" t="s">
        <v>3</v>
      </c>
      <c r="H11" s="14" t="s">
        <v>4</v>
      </c>
      <c r="I11" s="404" t="s">
        <v>5</v>
      </c>
      <c r="J11" s="405"/>
      <c r="K11" s="405"/>
      <c r="L11" s="406"/>
      <c r="M11" s="407" t="s">
        <v>6</v>
      </c>
      <c r="N11" s="408"/>
      <c r="O11" s="7"/>
      <c r="P11" s="7"/>
      <c r="Q11" s="13" t="s">
        <v>7</v>
      </c>
      <c r="R11" s="358">
        <v>42735</v>
      </c>
      <c r="S11" s="358"/>
      <c r="U11" s="16"/>
      <c r="V11" s="7"/>
      <c r="W11" s="53"/>
    </row>
    <row r="12" spans="2:23" ht="16.5" x14ac:dyDescent="0.25">
      <c r="B12" s="7"/>
      <c r="C12" s="7"/>
      <c r="D12" s="7"/>
      <c r="E12" s="7"/>
      <c r="F12" s="7"/>
      <c r="G12" s="13" t="s">
        <v>8</v>
      </c>
      <c r="H12" s="17"/>
      <c r="I12" s="18"/>
      <c r="J12" s="19"/>
      <c r="K12" s="20"/>
      <c r="L12" s="16"/>
      <c r="M12" s="407" t="s">
        <v>9</v>
      </c>
      <c r="N12" s="408"/>
      <c r="O12" s="7"/>
      <c r="P12" s="7"/>
      <c r="Q12" s="13" t="s">
        <v>10</v>
      </c>
      <c r="R12" s="421" t="s">
        <v>305</v>
      </c>
      <c r="S12" s="421"/>
      <c r="T12" s="421"/>
      <c r="U12" s="422"/>
      <c r="V12" s="7"/>
      <c r="W12" s="53"/>
    </row>
    <row r="13" spans="2:23" ht="15" x14ac:dyDescent="0.25">
      <c r="B13" s="7"/>
      <c r="C13" s="7"/>
      <c r="D13" s="7"/>
      <c r="E13" s="7"/>
      <c r="F13" s="7"/>
      <c r="G13" s="13" t="s">
        <v>11</v>
      </c>
      <c r="H13" s="17"/>
      <c r="I13" s="18"/>
      <c r="J13" s="19"/>
      <c r="K13" s="20"/>
      <c r="L13" s="16"/>
      <c r="M13" s="407"/>
      <c r="N13" s="408"/>
      <c r="O13" s="7"/>
      <c r="P13" s="7"/>
      <c r="Q13" s="21"/>
      <c r="R13" s="22"/>
      <c r="S13" s="22"/>
      <c r="T13" s="22"/>
      <c r="U13" s="23"/>
      <c r="V13" s="7"/>
      <c r="W13" s="53"/>
    </row>
    <row r="14" spans="2:23" ht="15" x14ac:dyDescent="0.25">
      <c r="B14" s="7"/>
      <c r="C14" s="7"/>
      <c r="D14" s="7"/>
      <c r="E14" s="7"/>
      <c r="F14" s="7"/>
      <c r="G14" s="13" t="s">
        <v>12</v>
      </c>
      <c r="H14" s="17"/>
      <c r="I14" s="18"/>
      <c r="J14" s="19"/>
      <c r="K14" s="20"/>
      <c r="L14" s="16"/>
      <c r="M14" s="410">
        <v>1.0391999999999999</v>
      </c>
      <c r="N14" s="411"/>
      <c r="O14" s="7"/>
      <c r="P14" s="7"/>
      <c r="Q14" s="24"/>
      <c r="R14" s="7"/>
      <c r="S14" s="7"/>
      <c r="T14" s="7"/>
      <c r="U14" s="7"/>
      <c r="V14" s="7"/>
      <c r="W14" s="53"/>
    </row>
    <row r="15" spans="2:23" ht="15" x14ac:dyDescent="0.25">
      <c r="B15" s="7"/>
      <c r="C15" s="7"/>
      <c r="D15" s="7"/>
      <c r="E15" s="7"/>
      <c r="F15" s="7"/>
      <c r="G15" s="21"/>
      <c r="H15" s="25"/>
      <c r="I15" s="26"/>
      <c r="J15" s="22"/>
      <c r="K15" s="27"/>
      <c r="L15" s="23"/>
      <c r="M15" s="327"/>
      <c r="N15" s="331"/>
      <c r="O15" s="7"/>
      <c r="P15" s="7"/>
      <c r="Q15" s="7"/>
      <c r="R15" s="7"/>
      <c r="S15" s="7"/>
      <c r="T15" s="7"/>
      <c r="U15" s="7"/>
      <c r="V15" s="7"/>
      <c r="W15" s="53"/>
    </row>
    <row r="16" spans="2:23" ht="15" x14ac:dyDescent="0.25">
      <c r="B16" s="7"/>
      <c r="C16" s="7"/>
      <c r="D16" s="7"/>
      <c r="E16" s="7"/>
      <c r="F16" s="7"/>
      <c r="G16" s="24"/>
      <c r="H16" s="7"/>
      <c r="I16" s="7"/>
      <c r="J16" s="7"/>
      <c r="K16" s="7"/>
      <c r="L16" s="7"/>
      <c r="M16" s="328"/>
      <c r="N16" s="328"/>
      <c r="O16" s="7"/>
      <c r="P16" s="7"/>
      <c r="Q16" s="7"/>
      <c r="R16" s="7"/>
      <c r="S16" s="7"/>
      <c r="T16" s="7"/>
      <c r="U16" s="7"/>
      <c r="V16" s="7"/>
      <c r="W16" s="53"/>
    </row>
    <row r="17" spans="1:23" ht="15" x14ac:dyDescent="0.25">
      <c r="B17" s="77"/>
      <c r="C17" s="78"/>
      <c r="D17" s="78"/>
      <c r="E17" s="78"/>
      <c r="F17" s="79"/>
      <c r="G17" s="80"/>
      <c r="H17" s="46" t="s">
        <v>7</v>
      </c>
      <c r="I17" s="60"/>
      <c r="J17" s="60" t="s">
        <v>13</v>
      </c>
      <c r="K17" s="60" t="s">
        <v>274</v>
      </c>
      <c r="L17" s="81" t="s">
        <v>15</v>
      </c>
      <c r="M17" s="332" t="s">
        <v>16</v>
      </c>
      <c r="N17" s="332"/>
      <c r="O17" s="60"/>
      <c r="P17" s="60" t="s">
        <v>16</v>
      </c>
      <c r="Q17" s="60" t="s">
        <v>18</v>
      </c>
      <c r="R17" s="60" t="s">
        <v>18</v>
      </c>
      <c r="S17" s="60" t="s">
        <v>275</v>
      </c>
      <c r="T17" s="60" t="s">
        <v>18</v>
      </c>
      <c r="U17" s="60" t="s">
        <v>13</v>
      </c>
      <c r="V17" s="60" t="s">
        <v>16</v>
      </c>
      <c r="W17" s="53"/>
    </row>
    <row r="18" spans="1:23" ht="22.5" x14ac:dyDescent="0.25">
      <c r="B18" s="412" t="s">
        <v>20</v>
      </c>
      <c r="C18" s="413"/>
      <c r="D18" s="413"/>
      <c r="E18" s="413"/>
      <c r="F18" s="414"/>
      <c r="G18" s="82" t="s">
        <v>21</v>
      </c>
      <c r="H18" s="47" t="s">
        <v>22</v>
      </c>
      <c r="I18" s="61" t="s">
        <v>23</v>
      </c>
      <c r="J18" s="61" t="s">
        <v>24</v>
      </c>
      <c r="K18" s="61" t="s">
        <v>25</v>
      </c>
      <c r="L18" s="83" t="s">
        <v>6</v>
      </c>
      <c r="M18" s="333" t="s">
        <v>26</v>
      </c>
      <c r="N18" s="363" t="s">
        <v>270</v>
      </c>
      <c r="O18" s="363" t="s">
        <v>27</v>
      </c>
      <c r="P18" s="61" t="s">
        <v>28</v>
      </c>
      <c r="Q18" s="61" t="s">
        <v>25</v>
      </c>
      <c r="R18" s="61" t="s">
        <v>29</v>
      </c>
      <c r="S18" s="61"/>
      <c r="T18" s="61" t="s">
        <v>29</v>
      </c>
      <c r="U18" s="61" t="s">
        <v>31</v>
      </c>
      <c r="V18" s="61" t="s">
        <v>32</v>
      </c>
      <c r="W18" s="53"/>
    </row>
    <row r="19" spans="1:23" ht="15" x14ac:dyDescent="0.25">
      <c r="B19" s="84"/>
      <c r="C19" s="85"/>
      <c r="D19" s="85"/>
      <c r="E19" s="85"/>
      <c r="F19" s="86"/>
      <c r="G19" s="87"/>
      <c r="H19" s="48" t="s">
        <v>33</v>
      </c>
      <c r="I19" s="48"/>
      <c r="J19" s="48" t="s">
        <v>34</v>
      </c>
      <c r="K19" s="48" t="s">
        <v>272</v>
      </c>
      <c r="L19" s="88" t="s">
        <v>14</v>
      </c>
      <c r="M19" s="334" t="s">
        <v>273</v>
      </c>
      <c r="N19" s="334"/>
      <c r="O19" s="48"/>
      <c r="P19" s="48" t="s">
        <v>35</v>
      </c>
      <c r="Q19" s="48" t="s">
        <v>2</v>
      </c>
      <c r="R19" s="48" t="s">
        <v>272</v>
      </c>
      <c r="S19" s="48" t="s">
        <v>30</v>
      </c>
      <c r="T19" s="48" t="s">
        <v>281</v>
      </c>
      <c r="U19" s="48" t="s">
        <v>38</v>
      </c>
      <c r="V19" s="48" t="s">
        <v>39</v>
      </c>
      <c r="W19" s="53"/>
    </row>
    <row r="20" spans="1:23" ht="15" x14ac:dyDescent="0.25">
      <c r="B20" s="89"/>
      <c r="C20" s="90"/>
      <c r="D20" s="90"/>
      <c r="E20" s="90"/>
      <c r="F20" s="90"/>
      <c r="G20" s="91"/>
      <c r="H20" s="64"/>
      <c r="I20" s="92"/>
      <c r="J20" s="92"/>
      <c r="K20" s="92"/>
      <c r="L20" s="93"/>
      <c r="M20" s="329"/>
      <c r="N20" s="329"/>
      <c r="O20" s="92"/>
      <c r="P20" s="94"/>
      <c r="Q20" s="94"/>
      <c r="R20" s="94"/>
      <c r="S20" s="94"/>
      <c r="T20" s="94"/>
      <c r="U20" s="94"/>
      <c r="V20" s="95"/>
      <c r="W20" s="53"/>
    </row>
    <row r="21" spans="1:23" s="29" customFormat="1" x14ac:dyDescent="0.25">
      <c r="A21" s="28"/>
      <c r="B21" s="39" t="s">
        <v>40</v>
      </c>
      <c r="C21" s="40" t="s">
        <v>41</v>
      </c>
      <c r="D21" s="40" t="s">
        <v>42</v>
      </c>
      <c r="E21" s="40" t="s">
        <v>4</v>
      </c>
      <c r="F21" s="40" t="s">
        <v>43</v>
      </c>
      <c r="G21" s="96" t="s">
        <v>44</v>
      </c>
      <c r="H21" s="65"/>
      <c r="I21" s="97">
        <f>I46</f>
        <v>3815000000</v>
      </c>
      <c r="J21" s="97"/>
      <c r="K21" s="97">
        <f>K46</f>
        <v>3933265000</v>
      </c>
      <c r="L21" s="398">
        <f>M14</f>
        <v>1.0391999999999999</v>
      </c>
      <c r="M21" s="311">
        <f>M46</f>
        <v>4087448988</v>
      </c>
      <c r="N21" s="311">
        <f>N46</f>
        <v>154183987.99999976</v>
      </c>
      <c r="O21" s="97">
        <f t="shared" ref="O21:T21" si="0">O46</f>
        <v>408744898.80000001</v>
      </c>
      <c r="P21" s="97">
        <f t="shared" si="0"/>
        <v>3678704089.1999998</v>
      </c>
      <c r="Q21" s="97">
        <f t="shared" si="0"/>
        <v>481061303.97230768</v>
      </c>
      <c r="R21" s="97">
        <f t="shared" si="0"/>
        <v>2212461569</v>
      </c>
      <c r="S21" s="97">
        <f t="shared" si="0"/>
        <v>2299190062.5047998</v>
      </c>
      <c r="T21" s="97">
        <f t="shared" si="0"/>
        <v>2693522872.9723077</v>
      </c>
      <c r="U21" s="99"/>
      <c r="V21" s="100">
        <f>V46</f>
        <v>1393926115.0276921</v>
      </c>
    </row>
    <row r="22" spans="1:23" s="29" customFormat="1" x14ac:dyDescent="0.25">
      <c r="A22" s="28"/>
      <c r="B22" s="39" t="s">
        <v>40</v>
      </c>
      <c r="C22" s="40" t="s">
        <v>41</v>
      </c>
      <c r="D22" s="40" t="s">
        <v>42</v>
      </c>
      <c r="E22" s="40" t="s">
        <v>45</v>
      </c>
      <c r="F22" s="40" t="s">
        <v>43</v>
      </c>
      <c r="G22" s="101" t="s">
        <v>46</v>
      </c>
      <c r="H22" s="65"/>
      <c r="I22" s="97">
        <f>I58</f>
        <v>518800000</v>
      </c>
      <c r="J22" s="97"/>
      <c r="K22" s="97">
        <f>K58</f>
        <v>31434000</v>
      </c>
      <c r="L22" s="398">
        <f>M14</f>
        <v>1.0391999999999999</v>
      </c>
      <c r="M22" s="311">
        <f t="shared" ref="M22:T22" si="1">M58</f>
        <v>520466212.80000001</v>
      </c>
      <c r="N22" s="311">
        <f t="shared" si="1"/>
        <v>1232212.7999999989</v>
      </c>
      <c r="O22" s="97">
        <f t="shared" si="1"/>
        <v>52046621.280000001</v>
      </c>
      <c r="P22" s="97">
        <f t="shared" si="1"/>
        <v>29399591.52</v>
      </c>
      <c r="Q22" s="97">
        <f t="shared" si="1"/>
        <v>11324837.879999999</v>
      </c>
      <c r="R22" s="97">
        <f t="shared" si="1"/>
        <v>-2520000</v>
      </c>
      <c r="S22" s="97">
        <f t="shared" si="1"/>
        <v>-2618783.9999999995</v>
      </c>
      <c r="T22" s="97">
        <f t="shared" si="1"/>
        <v>8804837.879999999</v>
      </c>
      <c r="U22" s="99"/>
      <c r="V22" s="100">
        <f>V58</f>
        <v>511661374.91999996</v>
      </c>
    </row>
    <row r="23" spans="1:23" s="29" customFormat="1" x14ac:dyDescent="0.25">
      <c r="A23" s="28"/>
      <c r="B23" s="39" t="s">
        <v>40</v>
      </c>
      <c r="C23" s="40" t="s">
        <v>41</v>
      </c>
      <c r="D23" s="40" t="s">
        <v>42</v>
      </c>
      <c r="E23" s="40" t="s">
        <v>47</v>
      </c>
      <c r="F23" s="40" t="s">
        <v>43</v>
      </c>
      <c r="G23" s="101" t="s">
        <v>48</v>
      </c>
      <c r="H23" s="65"/>
      <c r="I23" s="97">
        <f>+I81</f>
        <v>0</v>
      </c>
      <c r="J23" s="97"/>
      <c r="K23" s="97">
        <f>+K81</f>
        <v>0</v>
      </c>
      <c r="L23" s="398">
        <f>M14</f>
        <v>1.0391999999999999</v>
      </c>
      <c r="M23" s="311">
        <f t="shared" ref="M23:T23" si="2">+M81</f>
        <v>0</v>
      </c>
      <c r="N23" s="311">
        <f t="shared" si="2"/>
        <v>0</v>
      </c>
      <c r="O23" s="97">
        <f t="shared" si="2"/>
        <v>0</v>
      </c>
      <c r="P23" s="97">
        <f t="shared" si="2"/>
        <v>0</v>
      </c>
      <c r="Q23" s="97">
        <f t="shared" si="2"/>
        <v>0</v>
      </c>
      <c r="R23" s="97">
        <f t="shared" si="2"/>
        <v>0</v>
      </c>
      <c r="S23" s="97">
        <f t="shared" si="2"/>
        <v>0</v>
      </c>
      <c r="T23" s="97">
        <f t="shared" si="2"/>
        <v>0</v>
      </c>
      <c r="U23" s="97"/>
      <c r="V23" s="100">
        <f>+V81</f>
        <v>0</v>
      </c>
      <c r="W23" s="102"/>
    </row>
    <row r="24" spans="1:23" s="29" customFormat="1" x14ac:dyDescent="0.25">
      <c r="A24" s="28"/>
      <c r="B24" s="32" t="s">
        <v>40</v>
      </c>
      <c r="C24" s="33" t="s">
        <v>41</v>
      </c>
      <c r="D24" s="33" t="s">
        <v>42</v>
      </c>
      <c r="E24" s="33" t="s">
        <v>49</v>
      </c>
      <c r="F24" s="40" t="s">
        <v>43</v>
      </c>
      <c r="G24" s="101" t="s">
        <v>50</v>
      </c>
      <c r="H24" s="45"/>
      <c r="I24" s="34">
        <f>I166</f>
        <v>448416820</v>
      </c>
      <c r="J24" s="34"/>
      <c r="K24" s="97">
        <f>+K166</f>
        <v>18671410</v>
      </c>
      <c r="L24" s="398">
        <f>M14</f>
        <v>1.0391999999999999</v>
      </c>
      <c r="M24" s="97">
        <f t="shared" ref="M24:V24" si="3">+M166</f>
        <v>449710149.27200001</v>
      </c>
      <c r="N24" s="97">
        <f t="shared" si="3"/>
        <v>731919.27199999825</v>
      </c>
      <c r="O24" s="97">
        <f t="shared" si="3"/>
        <v>44971014.927200004</v>
      </c>
      <c r="P24" s="97">
        <f t="shared" si="3"/>
        <v>17462996.344799995</v>
      </c>
      <c r="Q24" s="97">
        <f t="shared" si="3"/>
        <v>5820998.7816000013</v>
      </c>
      <c r="R24" s="97">
        <f t="shared" si="3"/>
        <v>0</v>
      </c>
      <c r="S24" s="97">
        <f t="shared" si="3"/>
        <v>0</v>
      </c>
      <c r="T24" s="97">
        <f t="shared" si="3"/>
        <v>5820998.7816000013</v>
      </c>
      <c r="U24" s="97">
        <f t="shared" si="3"/>
        <v>0</v>
      </c>
      <c r="V24" s="97">
        <f t="shared" si="3"/>
        <v>443889150.49039996</v>
      </c>
    </row>
    <row r="25" spans="1:23" s="29" customFormat="1" x14ac:dyDescent="0.25">
      <c r="A25" s="28"/>
      <c r="B25" s="32" t="s">
        <v>40</v>
      </c>
      <c r="C25" s="33" t="s">
        <v>41</v>
      </c>
      <c r="D25" s="33" t="s">
        <v>42</v>
      </c>
      <c r="E25" s="33" t="s">
        <v>51</v>
      </c>
      <c r="F25" s="40" t="s">
        <v>43</v>
      </c>
      <c r="G25" s="101" t="s">
        <v>52</v>
      </c>
      <c r="H25" s="45"/>
      <c r="I25" s="34">
        <f>I197</f>
        <v>328939455</v>
      </c>
      <c r="J25" s="34"/>
      <c r="K25" s="34">
        <f>K197</f>
        <v>284968400</v>
      </c>
      <c r="L25" s="398">
        <f>M14</f>
        <v>1.0391999999999999</v>
      </c>
      <c r="M25" s="154">
        <f t="shared" ref="M25:T25" si="4">M197</f>
        <v>348678616.27999997</v>
      </c>
      <c r="N25" s="154">
        <f t="shared" si="4"/>
        <v>11170761.279999966</v>
      </c>
      <c r="O25" s="34">
        <f t="shared" si="4"/>
        <v>34867861.627999999</v>
      </c>
      <c r="P25" s="34">
        <f t="shared" si="4"/>
        <v>266525245.15199995</v>
      </c>
      <c r="Q25" s="34">
        <f t="shared" si="4"/>
        <v>42928545.877714291</v>
      </c>
      <c r="R25" s="34">
        <f t="shared" si="4"/>
        <v>70910118</v>
      </c>
      <c r="S25" s="34">
        <f t="shared" si="4"/>
        <v>73689794.62560001</v>
      </c>
      <c r="T25" s="34">
        <f t="shared" si="4"/>
        <v>113838663.87771428</v>
      </c>
      <c r="U25" s="34"/>
      <c r="V25" s="37">
        <f>V197</f>
        <v>234839952.4022857</v>
      </c>
    </row>
    <row r="26" spans="1:23" s="29" customFormat="1" x14ac:dyDescent="0.25">
      <c r="A26" s="28"/>
      <c r="B26" s="32" t="s">
        <v>40</v>
      </c>
      <c r="C26" s="33" t="s">
        <v>41</v>
      </c>
      <c r="D26" s="33" t="s">
        <v>42</v>
      </c>
      <c r="E26" s="33" t="s">
        <v>53</v>
      </c>
      <c r="F26" s="40" t="s">
        <v>43</v>
      </c>
      <c r="G26" s="101" t="s">
        <v>54</v>
      </c>
      <c r="H26" s="45"/>
      <c r="I26" s="34"/>
      <c r="J26" s="34"/>
      <c r="K26" s="34"/>
      <c r="L26" s="398">
        <f>M14</f>
        <v>1.0391999999999999</v>
      </c>
      <c r="M26" s="154"/>
      <c r="N26" s="154"/>
      <c r="O26" s="34"/>
      <c r="P26" s="34"/>
      <c r="Q26" s="34"/>
      <c r="R26" s="34"/>
      <c r="S26" s="34"/>
      <c r="T26" s="34"/>
      <c r="U26" s="34"/>
      <c r="V26" s="37"/>
    </row>
    <row r="27" spans="1:23" s="29" customFormat="1" x14ac:dyDescent="0.25">
      <c r="A27" s="28"/>
      <c r="B27" s="32" t="s">
        <v>40</v>
      </c>
      <c r="C27" s="33" t="s">
        <v>41</v>
      </c>
      <c r="D27" s="33" t="s">
        <v>42</v>
      </c>
      <c r="E27" s="33" t="s">
        <v>55</v>
      </c>
      <c r="F27" s="40" t="s">
        <v>43</v>
      </c>
      <c r="G27" s="101" t="s">
        <v>56</v>
      </c>
      <c r="H27" s="45"/>
      <c r="I27" s="97">
        <v>0</v>
      </c>
      <c r="J27" s="97"/>
      <c r="K27" s="97">
        <v>0</v>
      </c>
      <c r="L27" s="398">
        <f>M14</f>
        <v>1.0391999999999999</v>
      </c>
      <c r="M27" s="311">
        <v>0</v>
      </c>
      <c r="N27" s="311">
        <v>0</v>
      </c>
      <c r="O27" s="97">
        <v>0</v>
      </c>
      <c r="P27" s="97">
        <v>0</v>
      </c>
      <c r="Q27" s="97">
        <v>0</v>
      </c>
      <c r="R27" s="97">
        <v>0</v>
      </c>
      <c r="S27" s="97">
        <v>0</v>
      </c>
      <c r="T27" s="97">
        <v>0</v>
      </c>
      <c r="U27" s="97"/>
      <c r="V27" s="37">
        <v>0</v>
      </c>
      <c r="W27" s="49"/>
    </row>
    <row r="28" spans="1:23" s="29" customFormat="1" x14ac:dyDescent="0.25">
      <c r="A28" s="28"/>
      <c r="B28" s="39" t="s">
        <v>40</v>
      </c>
      <c r="C28" s="40" t="s">
        <v>41</v>
      </c>
      <c r="D28" s="40" t="s">
        <v>42</v>
      </c>
      <c r="E28" s="40" t="s">
        <v>57</v>
      </c>
      <c r="F28" s="40" t="s">
        <v>43</v>
      </c>
      <c r="G28" s="103" t="s">
        <v>58</v>
      </c>
      <c r="H28" s="65"/>
      <c r="I28" s="97">
        <v>0</v>
      </c>
      <c r="J28" s="97"/>
      <c r="K28" s="97">
        <v>0</v>
      </c>
      <c r="L28" s="398">
        <f>M14</f>
        <v>1.0391999999999999</v>
      </c>
      <c r="M28" s="311">
        <v>0</v>
      </c>
      <c r="N28" s="311">
        <v>0</v>
      </c>
      <c r="O28" s="97">
        <v>0</v>
      </c>
      <c r="P28" s="97">
        <v>0</v>
      </c>
      <c r="Q28" s="97">
        <v>0</v>
      </c>
      <c r="R28" s="97">
        <v>0</v>
      </c>
      <c r="S28" s="97">
        <v>0</v>
      </c>
      <c r="T28" s="97">
        <v>0</v>
      </c>
      <c r="U28" s="97"/>
      <c r="V28" s="37">
        <v>0</v>
      </c>
      <c r="W28" s="49"/>
    </row>
    <row r="29" spans="1:23" s="29" customFormat="1" x14ac:dyDescent="0.25">
      <c r="A29" s="28"/>
      <c r="B29" s="39" t="s">
        <v>40</v>
      </c>
      <c r="C29" s="40" t="s">
        <v>41</v>
      </c>
      <c r="D29" s="40" t="s">
        <v>42</v>
      </c>
      <c r="E29" s="40" t="s">
        <v>59</v>
      </c>
      <c r="F29" s="40" t="s">
        <v>43</v>
      </c>
      <c r="G29" s="103" t="s">
        <v>60</v>
      </c>
      <c r="H29" s="65"/>
      <c r="I29" s="97">
        <f>I213</f>
        <v>24395000</v>
      </c>
      <c r="J29" s="97"/>
      <c r="K29" s="97">
        <f t="shared" ref="K29:T29" si="5">K213</f>
        <v>525998</v>
      </c>
      <c r="L29" s="398">
        <f>M14</f>
        <v>1.0391999999999999</v>
      </c>
      <c r="M29" s="311">
        <f t="shared" si="5"/>
        <v>24431617.121599998</v>
      </c>
      <c r="N29" s="311">
        <f t="shared" si="5"/>
        <v>20619.121599999955</v>
      </c>
      <c r="O29" s="97">
        <f t="shared" si="5"/>
        <v>2443161.7121600001</v>
      </c>
      <c r="P29" s="97">
        <f t="shared" si="5"/>
        <v>491955.40943999996</v>
      </c>
      <c r="Q29" s="97">
        <f t="shared" si="5"/>
        <v>81992.568239999993</v>
      </c>
      <c r="R29" s="97">
        <f t="shared" si="5"/>
        <v>141969</v>
      </c>
      <c r="S29" s="97">
        <f t="shared" si="5"/>
        <v>147534.18479999999</v>
      </c>
      <c r="T29" s="97">
        <f t="shared" si="5"/>
        <v>223961.56823999999</v>
      </c>
      <c r="U29" s="97"/>
      <c r="V29" s="37">
        <f>V213</f>
        <v>24207655.55336</v>
      </c>
    </row>
    <row r="30" spans="1:23" s="29" customFormat="1" x14ac:dyDescent="0.25">
      <c r="A30" s="28"/>
      <c r="B30" s="39" t="s">
        <v>40</v>
      </c>
      <c r="C30" s="40" t="s">
        <v>41</v>
      </c>
      <c r="D30" s="40" t="s">
        <v>42</v>
      </c>
      <c r="E30" s="40" t="s">
        <v>61</v>
      </c>
      <c r="F30" s="40" t="s">
        <v>43</v>
      </c>
      <c r="G30" s="101" t="s">
        <v>62</v>
      </c>
      <c r="H30" s="65"/>
      <c r="I30" s="97">
        <f>I453</f>
        <v>68248500</v>
      </c>
      <c r="J30" s="97"/>
      <c r="K30" s="97">
        <f>K453</f>
        <v>31259920</v>
      </c>
      <c r="L30" s="398">
        <f>M14</f>
        <v>1.0391999999999999</v>
      </c>
      <c r="M30" s="311">
        <f t="shared" ref="M30:T31" si="6">M453</f>
        <v>70413808.863999993</v>
      </c>
      <c r="N30" s="311">
        <f t="shared" si="6"/>
        <v>1225388.8639999994</v>
      </c>
      <c r="O30" s="97">
        <f t="shared" si="6"/>
        <v>7041380.8863999993</v>
      </c>
      <c r="P30" s="97">
        <f t="shared" si="6"/>
        <v>16877039.371919997</v>
      </c>
      <c r="Q30" s="97">
        <f t="shared" si="6"/>
        <v>2411005.6245600018</v>
      </c>
      <c r="R30" s="97">
        <f t="shared" si="6"/>
        <v>5626800</v>
      </c>
      <c r="S30" s="97">
        <f t="shared" si="6"/>
        <v>5847370.5599999996</v>
      </c>
      <c r="T30" s="97">
        <f t="shared" si="6"/>
        <v>8037805.6245599957</v>
      </c>
      <c r="U30" s="97"/>
      <c r="V30" s="37">
        <f>V453</f>
        <v>62376003.239440002</v>
      </c>
    </row>
    <row r="31" spans="1:23" s="29" customFormat="1" x14ac:dyDescent="0.25">
      <c r="A31" s="28"/>
      <c r="B31" s="39" t="s">
        <v>40</v>
      </c>
      <c r="C31" s="40" t="s">
        <v>41</v>
      </c>
      <c r="D31" s="40" t="s">
        <v>40</v>
      </c>
      <c r="E31" s="40" t="s">
        <v>4</v>
      </c>
      <c r="F31" s="40" t="s">
        <v>43</v>
      </c>
      <c r="G31" s="101" t="s">
        <v>63</v>
      </c>
      <c r="H31" s="65"/>
      <c r="I31" s="97">
        <f>I473</f>
        <v>7095000</v>
      </c>
      <c r="J31" s="97"/>
      <c r="K31" s="97">
        <f>K473</f>
        <v>1017952595</v>
      </c>
      <c r="L31" s="398">
        <f>M14</f>
        <v>1.0391999999999999</v>
      </c>
      <c r="M31" s="311">
        <f t="shared" ref="M31:T31" si="7">M473</f>
        <v>1057856336.7239999</v>
      </c>
      <c r="N31" s="311">
        <f t="shared" si="7"/>
        <v>105785633.6724</v>
      </c>
      <c r="O31" s="97">
        <f t="shared" si="6"/>
        <v>0</v>
      </c>
      <c r="P31" s="97">
        <f t="shared" si="7"/>
        <v>0</v>
      </c>
      <c r="Q31" s="97">
        <f t="shared" si="7"/>
        <v>0</v>
      </c>
      <c r="R31" s="97">
        <f t="shared" si="7"/>
        <v>0</v>
      </c>
      <c r="S31" s="97">
        <f t="shared" si="7"/>
        <v>1017952595</v>
      </c>
      <c r="T31" s="97">
        <f t="shared" si="7"/>
        <v>0</v>
      </c>
      <c r="U31" s="97"/>
      <c r="V31" s="37">
        <f>V473</f>
        <v>1057856336.7239999</v>
      </c>
    </row>
    <row r="32" spans="1:23" s="29" customFormat="1" ht="11.25" x14ac:dyDescent="0.25">
      <c r="A32" s="28"/>
      <c r="B32" s="39"/>
      <c r="C32" s="40"/>
      <c r="D32" s="40"/>
      <c r="E32" s="40"/>
      <c r="F32" s="40"/>
      <c r="G32" s="104"/>
      <c r="H32" s="65"/>
      <c r="I32" s="97"/>
      <c r="J32" s="97"/>
      <c r="K32" s="97"/>
      <c r="L32" s="98"/>
      <c r="M32" s="311"/>
      <c r="N32" s="311"/>
      <c r="O32" s="97"/>
      <c r="P32" s="99"/>
      <c r="Q32" s="99"/>
      <c r="R32" s="99"/>
      <c r="S32" s="99"/>
      <c r="T32" s="99"/>
      <c r="U32" s="99"/>
      <c r="V32" s="100"/>
      <c r="W32" s="148"/>
    </row>
    <row r="33" spans="1:24" ht="15" x14ac:dyDescent="0.25">
      <c r="B33" s="105"/>
      <c r="C33" s="106"/>
      <c r="D33" s="106"/>
      <c r="E33" s="106"/>
      <c r="F33" s="106"/>
      <c r="G33" s="107" t="s">
        <v>64</v>
      </c>
      <c r="H33" s="67"/>
      <c r="I33" s="59">
        <f>SUM(I21:I32)</f>
        <v>5210894775</v>
      </c>
      <c r="J33" s="59"/>
      <c r="K33" s="59">
        <f>SUM(K21:K32)</f>
        <v>5318077323</v>
      </c>
      <c r="L33" s="108"/>
      <c r="M33" s="242">
        <f t="shared" ref="M33:T33" si="8">SUM(M21:M32)</f>
        <v>6559005729.0616007</v>
      </c>
      <c r="N33" s="242">
        <f t="shared" si="8"/>
        <v>274350523.00999975</v>
      </c>
      <c r="O33" s="59">
        <f t="shared" si="8"/>
        <v>550114939.23376</v>
      </c>
      <c r="P33" s="59">
        <f t="shared" si="8"/>
        <v>4009460916.9981599</v>
      </c>
      <c r="Q33" s="59">
        <f t="shared" si="8"/>
        <v>543628684.704422</v>
      </c>
      <c r="R33" s="59">
        <f t="shared" si="8"/>
        <v>2286620456</v>
      </c>
      <c r="S33" s="59">
        <f t="shared" si="8"/>
        <v>3394208572.8751998</v>
      </c>
      <c r="T33" s="59">
        <f t="shared" si="8"/>
        <v>2830249140.704422</v>
      </c>
      <c r="U33" s="109"/>
      <c r="V33" s="110">
        <f>SUM(V21:V32)</f>
        <v>3728756588.3571773</v>
      </c>
      <c r="W33" s="53"/>
    </row>
    <row r="34" spans="1:24" ht="15" x14ac:dyDescent="0.25">
      <c r="B34" s="7"/>
      <c r="C34" s="7"/>
      <c r="D34" s="7"/>
      <c r="E34" s="7"/>
      <c r="F34" s="7"/>
      <c r="G34" s="24"/>
      <c r="H34" s="7"/>
      <c r="I34" s="7"/>
      <c r="J34" s="7"/>
      <c r="K34" s="7"/>
      <c r="L34" s="7"/>
      <c r="M34" s="328"/>
      <c r="N34" s="328"/>
      <c r="O34" s="7"/>
      <c r="P34" s="7"/>
      <c r="Q34" s="7"/>
      <c r="R34" s="7"/>
      <c r="S34" s="7"/>
      <c r="T34" s="7"/>
      <c r="U34" s="7"/>
      <c r="V34" s="7"/>
      <c r="W34" s="53"/>
    </row>
    <row r="35" spans="1:24" s="31" customFormat="1" ht="20.25" x14ac:dyDescent="0.25">
      <c r="A35" s="30"/>
      <c r="B35" s="409" t="s">
        <v>65</v>
      </c>
      <c r="C35" s="409"/>
      <c r="D35" s="409"/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09"/>
    </row>
    <row r="36" spans="1:24" ht="15" x14ac:dyDescent="0.2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328"/>
      <c r="N36" s="328"/>
      <c r="O36" s="7"/>
      <c r="P36" s="7"/>
      <c r="Q36" s="7"/>
      <c r="R36" s="7"/>
      <c r="S36" s="7"/>
      <c r="T36" s="7"/>
      <c r="U36" s="7"/>
      <c r="V36" s="7"/>
      <c r="W36" s="53"/>
    </row>
    <row r="37" spans="1:24" s="373" customFormat="1" ht="15" x14ac:dyDescent="0.25">
      <c r="B37" s="374"/>
      <c r="C37" s="375"/>
      <c r="D37" s="375"/>
      <c r="E37" s="375"/>
      <c r="F37" s="376"/>
      <c r="G37" s="377"/>
      <c r="H37" s="378" t="s">
        <v>7</v>
      </c>
      <c r="I37" s="415" t="s">
        <v>23</v>
      </c>
      <c r="J37" s="379" t="s">
        <v>13</v>
      </c>
      <c r="K37" s="400" t="s">
        <v>269</v>
      </c>
      <c r="L37" s="380" t="s">
        <v>15</v>
      </c>
      <c r="M37" s="381" t="s">
        <v>16</v>
      </c>
      <c r="N37" s="381"/>
      <c r="O37" s="381"/>
      <c r="P37" s="379" t="s">
        <v>16</v>
      </c>
      <c r="Q37" s="379" t="s">
        <v>271</v>
      </c>
      <c r="R37" s="400" t="s">
        <v>18</v>
      </c>
      <c r="S37" s="379" t="s">
        <v>271</v>
      </c>
      <c r="T37" s="379" t="s">
        <v>18</v>
      </c>
      <c r="U37" s="379" t="s">
        <v>13</v>
      </c>
      <c r="V37" s="379" t="s">
        <v>16</v>
      </c>
      <c r="W37" s="382"/>
    </row>
    <row r="38" spans="1:24" s="373" customFormat="1" ht="22.5" x14ac:dyDescent="0.25">
      <c r="B38" s="418" t="s">
        <v>20</v>
      </c>
      <c r="C38" s="419"/>
      <c r="D38" s="419"/>
      <c r="E38" s="419"/>
      <c r="F38" s="420"/>
      <c r="G38" s="383" t="s">
        <v>21</v>
      </c>
      <c r="H38" s="384" t="s">
        <v>22</v>
      </c>
      <c r="I38" s="416"/>
      <c r="J38" s="385" t="s">
        <v>24</v>
      </c>
      <c r="K38" s="401" t="s">
        <v>25</v>
      </c>
      <c r="L38" s="386" t="s">
        <v>6</v>
      </c>
      <c r="M38" s="387" t="s">
        <v>26</v>
      </c>
      <c r="N38" s="387" t="s">
        <v>270</v>
      </c>
      <c r="O38" s="387" t="s">
        <v>27</v>
      </c>
      <c r="P38" s="385" t="s">
        <v>28</v>
      </c>
      <c r="Q38" s="385" t="s">
        <v>25</v>
      </c>
      <c r="R38" s="401" t="s">
        <v>29</v>
      </c>
      <c r="S38" s="385"/>
      <c r="T38" s="385" t="s">
        <v>29</v>
      </c>
      <c r="U38" s="385" t="s">
        <v>31</v>
      </c>
      <c r="V38" s="385" t="s">
        <v>32</v>
      </c>
      <c r="W38" s="382"/>
    </row>
    <row r="39" spans="1:24" s="373" customFormat="1" ht="15" x14ac:dyDescent="0.25">
      <c r="B39" s="388"/>
      <c r="C39" s="389"/>
      <c r="D39" s="389"/>
      <c r="E39" s="389"/>
      <c r="F39" s="390"/>
      <c r="G39" s="391"/>
      <c r="H39" s="392" t="s">
        <v>33</v>
      </c>
      <c r="I39" s="417"/>
      <c r="J39" s="393" t="s">
        <v>34</v>
      </c>
      <c r="K39" s="402" t="s">
        <v>272</v>
      </c>
      <c r="L39" s="394" t="s">
        <v>14</v>
      </c>
      <c r="M39" s="395"/>
      <c r="N39" s="395"/>
      <c r="O39" s="395"/>
      <c r="P39" s="393" t="s">
        <v>35</v>
      </c>
      <c r="Q39" s="393" t="s">
        <v>2</v>
      </c>
      <c r="R39" s="402" t="s">
        <v>280</v>
      </c>
      <c r="S39" s="393" t="s">
        <v>30</v>
      </c>
      <c r="T39" s="393"/>
      <c r="U39" s="393" t="s">
        <v>38</v>
      </c>
      <c r="V39" s="393" t="s">
        <v>39</v>
      </c>
      <c r="W39" s="382"/>
    </row>
    <row r="40" spans="1:24" ht="15" x14ac:dyDescent="0.25">
      <c r="B40" s="111"/>
      <c r="C40" s="112"/>
      <c r="D40" s="112"/>
      <c r="E40" s="112"/>
      <c r="F40" s="112"/>
      <c r="G40" s="113"/>
      <c r="H40" s="68"/>
      <c r="I40" s="52"/>
      <c r="J40" s="114"/>
      <c r="K40" s="114"/>
      <c r="L40" s="115"/>
      <c r="M40" s="318"/>
      <c r="N40" s="318"/>
      <c r="O40" s="114"/>
      <c r="P40" s="116"/>
      <c r="Q40" s="116"/>
      <c r="R40" s="116"/>
      <c r="S40" s="116"/>
      <c r="T40" s="116"/>
      <c r="U40" s="116"/>
      <c r="V40" s="117"/>
      <c r="W40" s="53"/>
    </row>
    <row r="41" spans="1:24" ht="15" x14ac:dyDescent="0.25">
      <c r="B41" s="39"/>
      <c r="C41" s="40"/>
      <c r="D41" s="40"/>
      <c r="E41" s="40"/>
      <c r="F41" s="118"/>
      <c r="G41" s="119" t="str">
        <f>B35</f>
        <v>2.6.1.01. EDIFICACIONES</v>
      </c>
      <c r="H41" s="68"/>
      <c r="I41" s="120"/>
      <c r="J41" s="50"/>
      <c r="K41" s="56"/>
      <c r="L41" s="121"/>
      <c r="M41" s="164"/>
      <c r="N41" s="164"/>
      <c r="O41" s="56"/>
      <c r="P41" s="122"/>
      <c r="Q41" s="122"/>
      <c r="R41" s="122"/>
      <c r="S41" s="122"/>
      <c r="T41" s="122"/>
      <c r="U41" s="122"/>
      <c r="V41" s="123"/>
      <c r="W41" s="53"/>
    </row>
    <row r="42" spans="1:24" s="28" customFormat="1" ht="11.25" x14ac:dyDescent="0.25">
      <c r="B42" s="150" t="s">
        <v>40</v>
      </c>
      <c r="C42" s="151" t="s">
        <v>41</v>
      </c>
      <c r="D42" s="151" t="s">
        <v>42</v>
      </c>
      <c r="E42" s="151" t="s">
        <v>4</v>
      </c>
      <c r="F42" s="168" t="s">
        <v>66</v>
      </c>
      <c r="G42" s="169" t="s">
        <v>141</v>
      </c>
      <c r="H42" s="356">
        <v>1981</v>
      </c>
      <c r="I42" s="154">
        <v>2180000000</v>
      </c>
      <c r="J42" s="154">
        <v>40</v>
      </c>
      <c r="K42" s="154">
        <v>2247580000</v>
      </c>
      <c r="L42" s="396">
        <f>+$M$14</f>
        <v>1.0391999999999999</v>
      </c>
      <c r="M42" s="154">
        <f>+K42*L42</f>
        <v>2335685136</v>
      </c>
      <c r="N42" s="154">
        <f>+M42-K42</f>
        <v>88105136</v>
      </c>
      <c r="O42" s="154">
        <f>M42*10%</f>
        <v>233568513.60000002</v>
      </c>
      <c r="P42" s="157">
        <f>+M42-O42</f>
        <v>2102116622.4000001</v>
      </c>
      <c r="Q42" s="157">
        <f>P42/U42</f>
        <v>420423324.48000002</v>
      </c>
      <c r="R42" s="157">
        <v>1719398700</v>
      </c>
      <c r="S42" s="157">
        <f>R42*L42</f>
        <v>1786799129.0399997</v>
      </c>
      <c r="T42" s="157">
        <f>+Q42+R42</f>
        <v>2139822024.48</v>
      </c>
      <c r="U42" s="157">
        <f>$J42-($R$10-$H42)</f>
        <v>5</v>
      </c>
      <c r="V42" s="158">
        <f>M42-T42</f>
        <v>195863111.51999998</v>
      </c>
      <c r="W42" s="171"/>
      <c r="X42" s="172"/>
    </row>
    <row r="43" spans="1:24" s="28" customFormat="1" ht="11.25" x14ac:dyDescent="0.25">
      <c r="B43" s="150" t="s">
        <v>40</v>
      </c>
      <c r="C43" s="151" t="s">
        <v>41</v>
      </c>
      <c r="D43" s="151" t="s">
        <v>42</v>
      </c>
      <c r="E43" s="151" t="s">
        <v>4</v>
      </c>
      <c r="F43" s="168" t="s">
        <v>67</v>
      </c>
      <c r="G43" s="173" t="s">
        <v>142</v>
      </c>
      <c r="H43" s="170">
        <v>2002</v>
      </c>
      <c r="I43" s="154">
        <v>1635000000</v>
      </c>
      <c r="J43" s="154">
        <v>40</v>
      </c>
      <c r="K43" s="154">
        <v>1685685000</v>
      </c>
      <c r="L43" s="396">
        <f>+$M$14</f>
        <v>1.0391999999999999</v>
      </c>
      <c r="M43" s="154">
        <f>+K43*L43</f>
        <v>1751763851.9999998</v>
      </c>
      <c r="N43" s="154">
        <f>+M43-K43</f>
        <v>66078851.999999762</v>
      </c>
      <c r="O43" s="154">
        <f>M43*10%</f>
        <v>175176385.19999999</v>
      </c>
      <c r="P43" s="157">
        <f>+M43-O43</f>
        <v>1576587466.7999997</v>
      </c>
      <c r="Q43" s="157">
        <f>P43/U43</f>
        <v>60637979.492307678</v>
      </c>
      <c r="R43" s="157">
        <v>493062869</v>
      </c>
      <c r="S43" s="157">
        <f>R43*L43</f>
        <v>512390933.46479994</v>
      </c>
      <c r="T43" s="157">
        <f>+Q43+R43</f>
        <v>553700848.49230766</v>
      </c>
      <c r="U43" s="157">
        <f>$J43-($R$10-$H43)</f>
        <v>26</v>
      </c>
      <c r="V43" s="158">
        <f>M43-T43</f>
        <v>1198063003.5076921</v>
      </c>
      <c r="W43" s="171"/>
      <c r="X43" s="172"/>
    </row>
    <row r="44" spans="1:24" s="28" customFormat="1" ht="11.25" x14ac:dyDescent="0.25">
      <c r="B44" s="150"/>
      <c r="C44" s="151"/>
      <c r="D44" s="151"/>
      <c r="E44" s="151"/>
      <c r="F44" s="168"/>
      <c r="G44" s="174"/>
      <c r="H44" s="170"/>
      <c r="I44" s="154"/>
      <c r="J44" s="154"/>
      <c r="K44" s="154"/>
      <c r="L44" s="156"/>
      <c r="M44" s="154"/>
      <c r="N44" s="154"/>
      <c r="O44" s="154"/>
      <c r="P44" s="157"/>
      <c r="Q44" s="157"/>
      <c r="R44" s="157"/>
      <c r="S44" s="157"/>
      <c r="T44" s="157"/>
      <c r="U44" s="157"/>
      <c r="V44" s="158"/>
    </row>
    <row r="45" spans="1:24" s="28" customFormat="1" ht="11.25" x14ac:dyDescent="0.25">
      <c r="A45" s="41"/>
      <c r="B45" s="150"/>
      <c r="C45" s="151"/>
      <c r="D45" s="151"/>
      <c r="E45" s="151"/>
      <c r="F45" s="168"/>
      <c r="G45" s="169"/>
      <c r="H45" s="170"/>
      <c r="I45" s="154"/>
      <c r="J45" s="154"/>
      <c r="K45" s="154"/>
      <c r="L45" s="156"/>
      <c r="M45" s="154"/>
      <c r="N45" s="154"/>
      <c r="O45" s="154"/>
      <c r="P45" s="157"/>
      <c r="Q45" s="157"/>
      <c r="R45" s="157"/>
      <c r="S45" s="157"/>
      <c r="T45" s="157"/>
      <c r="U45" s="157"/>
      <c r="V45" s="158"/>
    </row>
    <row r="46" spans="1:24" ht="15" x14ac:dyDescent="0.25">
      <c r="B46" s="105"/>
      <c r="C46" s="106"/>
      <c r="D46" s="106"/>
      <c r="E46" s="106"/>
      <c r="F46" s="106"/>
      <c r="G46" s="107" t="str">
        <f>B35</f>
        <v>2.6.1.01. EDIFICACIONES</v>
      </c>
      <c r="H46" s="67"/>
      <c r="I46" s="59">
        <f>SUM(I40:I45)</f>
        <v>3815000000</v>
      </c>
      <c r="J46" s="59">
        <f t="shared" ref="J46:V46" si="9">SUM(J40:J45)</f>
        <v>80</v>
      </c>
      <c r="K46" s="59">
        <f t="shared" si="9"/>
        <v>3933265000</v>
      </c>
      <c r="L46" s="59">
        <f t="shared" si="9"/>
        <v>2.0783999999999998</v>
      </c>
      <c r="M46" s="59">
        <f t="shared" si="9"/>
        <v>4087448988</v>
      </c>
      <c r="N46" s="59">
        <f t="shared" si="9"/>
        <v>154183987.99999976</v>
      </c>
      <c r="O46" s="59">
        <f t="shared" si="9"/>
        <v>408744898.80000001</v>
      </c>
      <c r="P46" s="59">
        <f t="shared" si="9"/>
        <v>3678704089.1999998</v>
      </c>
      <c r="Q46" s="59">
        <f t="shared" si="9"/>
        <v>481061303.97230768</v>
      </c>
      <c r="R46" s="59">
        <f t="shared" si="9"/>
        <v>2212461569</v>
      </c>
      <c r="S46" s="59">
        <f t="shared" si="9"/>
        <v>2299190062.5047998</v>
      </c>
      <c r="T46" s="59">
        <f t="shared" si="9"/>
        <v>2693522872.9723077</v>
      </c>
      <c r="U46" s="59">
        <f t="shared" si="9"/>
        <v>31</v>
      </c>
      <c r="V46" s="59">
        <f t="shared" si="9"/>
        <v>1393926115.0276921</v>
      </c>
      <c r="W46" s="53"/>
    </row>
    <row r="47" spans="1:24" s="31" customFormat="1" ht="20.25" x14ac:dyDescent="0.25">
      <c r="A47" s="30"/>
      <c r="B47" s="409" t="s">
        <v>78</v>
      </c>
      <c r="C47" s="409"/>
      <c r="D47" s="409"/>
      <c r="E47" s="409"/>
      <c r="F47" s="409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  <c r="U47" s="409"/>
      <c r="V47" s="409"/>
    </row>
    <row r="48" spans="1:24" ht="15" x14ac:dyDescent="0.25">
      <c r="B48" s="77"/>
      <c r="C48" s="78"/>
      <c r="D48" s="78"/>
      <c r="E48" s="78"/>
      <c r="F48" s="79"/>
      <c r="G48" s="80"/>
      <c r="H48" s="46" t="s">
        <v>7</v>
      </c>
      <c r="I48" s="60"/>
      <c r="J48" s="60" t="s">
        <v>13</v>
      </c>
      <c r="K48" s="359" t="s">
        <v>269</v>
      </c>
      <c r="L48" s="81" t="s">
        <v>15</v>
      </c>
      <c r="M48" s="81" t="s">
        <v>16</v>
      </c>
      <c r="N48" s="81"/>
      <c r="O48" s="60"/>
      <c r="P48" s="60" t="s">
        <v>16</v>
      </c>
      <c r="Q48" s="60" t="s">
        <v>18</v>
      </c>
      <c r="R48" s="60" t="s">
        <v>18</v>
      </c>
      <c r="S48" s="60" t="s">
        <v>271</v>
      </c>
      <c r="T48" s="60" t="s">
        <v>18</v>
      </c>
      <c r="U48" s="60" t="s">
        <v>13</v>
      </c>
      <c r="V48" s="60" t="s">
        <v>16</v>
      </c>
      <c r="W48" s="53"/>
    </row>
    <row r="49" spans="2:23" ht="22.5" x14ac:dyDescent="0.25">
      <c r="B49" s="412" t="s">
        <v>20</v>
      </c>
      <c r="C49" s="413"/>
      <c r="D49" s="413"/>
      <c r="E49" s="413"/>
      <c r="F49" s="414"/>
      <c r="G49" s="82" t="s">
        <v>21</v>
      </c>
      <c r="H49" s="47" t="s">
        <v>22</v>
      </c>
      <c r="I49" s="61" t="s">
        <v>23</v>
      </c>
      <c r="J49" s="61" t="s">
        <v>24</v>
      </c>
      <c r="K49" s="61" t="s">
        <v>25</v>
      </c>
      <c r="L49" s="83" t="s">
        <v>6</v>
      </c>
      <c r="M49" s="83" t="s">
        <v>26</v>
      </c>
      <c r="N49" s="363" t="s">
        <v>270</v>
      </c>
      <c r="O49" s="61" t="s">
        <v>27</v>
      </c>
      <c r="P49" s="360" t="s">
        <v>28</v>
      </c>
      <c r="Q49" s="61" t="s">
        <v>25</v>
      </c>
      <c r="R49" s="61" t="s">
        <v>29</v>
      </c>
      <c r="S49" s="61"/>
      <c r="T49" s="61" t="s">
        <v>29</v>
      </c>
      <c r="U49" s="61" t="s">
        <v>31</v>
      </c>
      <c r="V49" s="61" t="s">
        <v>32</v>
      </c>
      <c r="W49" s="53"/>
    </row>
    <row r="50" spans="2:23" ht="15" x14ac:dyDescent="0.25">
      <c r="B50" s="84"/>
      <c r="C50" s="85"/>
      <c r="D50" s="85"/>
      <c r="E50" s="85"/>
      <c r="F50" s="86"/>
      <c r="G50" s="87"/>
      <c r="H50" s="48" t="s">
        <v>33</v>
      </c>
      <c r="I50" s="48"/>
      <c r="J50" s="48" t="s">
        <v>34</v>
      </c>
      <c r="K50" s="361" t="s">
        <v>272</v>
      </c>
      <c r="L50" s="88" t="s">
        <v>14</v>
      </c>
      <c r="M50" s="88"/>
      <c r="N50" s="88"/>
      <c r="O50" s="48"/>
      <c r="P50" s="361" t="s">
        <v>35</v>
      </c>
      <c r="Q50" s="48" t="s">
        <v>2</v>
      </c>
      <c r="R50" s="48" t="s">
        <v>272</v>
      </c>
      <c r="S50" s="48" t="s">
        <v>30</v>
      </c>
      <c r="T50" s="48"/>
      <c r="U50" s="48" t="s">
        <v>38</v>
      </c>
      <c r="V50" s="48" t="s">
        <v>39</v>
      </c>
      <c r="W50" s="53"/>
    </row>
    <row r="51" spans="2:23" ht="15" x14ac:dyDescent="0.25">
      <c r="B51" s="111"/>
      <c r="C51" s="112"/>
      <c r="D51" s="112"/>
      <c r="E51" s="112"/>
      <c r="F51" s="112"/>
      <c r="G51" s="113"/>
      <c r="H51" s="69"/>
      <c r="I51" s="114"/>
      <c r="J51" s="114"/>
      <c r="K51" s="114"/>
      <c r="L51" s="115"/>
      <c r="M51" s="318"/>
      <c r="N51" s="318"/>
      <c r="O51" s="114"/>
      <c r="P51" s="116"/>
      <c r="Q51" s="116"/>
      <c r="R51" s="116"/>
      <c r="S51" s="116"/>
      <c r="T51" s="116"/>
      <c r="U51" s="116"/>
      <c r="V51" s="117"/>
      <c r="W51" s="53"/>
    </row>
    <row r="52" spans="2:23" ht="15" x14ac:dyDescent="0.25">
      <c r="B52" s="39"/>
      <c r="C52" s="40"/>
      <c r="D52" s="40"/>
      <c r="E52" s="40"/>
      <c r="F52" s="40"/>
      <c r="G52" s="96" t="str">
        <f>B47</f>
        <v>2.6.1.03. EQUIPOS DE TRANSPORTE</v>
      </c>
      <c r="H52" s="66"/>
      <c r="I52" s="56"/>
      <c r="J52" s="56"/>
      <c r="K52" s="56"/>
      <c r="L52" s="121"/>
      <c r="M52" s="164"/>
      <c r="N52" s="164"/>
      <c r="O52" s="56"/>
      <c r="P52" s="122"/>
      <c r="Q52" s="122"/>
      <c r="R52" s="122"/>
      <c r="S52" s="122"/>
      <c r="T52" s="122"/>
      <c r="U52" s="122"/>
      <c r="V52" s="123"/>
      <c r="W52" s="53"/>
    </row>
    <row r="53" spans="2:23" s="28" customFormat="1" ht="11.25" x14ac:dyDescent="0.25">
      <c r="B53" s="150" t="s">
        <v>40</v>
      </c>
      <c r="C53" s="151" t="s">
        <v>41</v>
      </c>
      <c r="D53" s="151" t="s">
        <v>42</v>
      </c>
      <c r="E53" s="151" t="s">
        <v>45</v>
      </c>
      <c r="F53" s="151" t="s">
        <v>66</v>
      </c>
      <c r="G53" s="175" t="s">
        <v>143</v>
      </c>
      <c r="H53" s="176" t="s">
        <v>80</v>
      </c>
      <c r="I53" s="154">
        <v>14000000</v>
      </c>
      <c r="J53" s="154">
        <v>5</v>
      </c>
      <c r="K53" s="399">
        <v>14434000</v>
      </c>
      <c r="L53" s="396">
        <f>M14</f>
        <v>1.0391999999999999</v>
      </c>
      <c r="M53" s="154">
        <f>+K53*L53</f>
        <v>14999812.799999999</v>
      </c>
      <c r="N53" s="154">
        <f>+M53-K53</f>
        <v>565812.79999999888</v>
      </c>
      <c r="O53" s="154">
        <f>M53*10%</f>
        <v>1499981.28</v>
      </c>
      <c r="P53" s="157">
        <f>+M53-O53</f>
        <v>13499831.52</v>
      </c>
      <c r="Q53" s="157">
        <f>P53/U53</f>
        <v>3374957.88</v>
      </c>
      <c r="R53" s="157">
        <v>-2520000</v>
      </c>
      <c r="S53" s="157">
        <f>R53*L53</f>
        <v>-2618783.9999999995</v>
      </c>
      <c r="T53" s="157">
        <f>+Q53+R53</f>
        <v>854957.87999999989</v>
      </c>
      <c r="U53" s="157">
        <f>$J53-($R$10-$H53)</f>
        <v>4</v>
      </c>
      <c r="V53" s="158">
        <f>M53-T53</f>
        <v>14144854.919999998</v>
      </c>
    </row>
    <row r="54" spans="2:23" s="1" customFormat="1" x14ac:dyDescent="0.25">
      <c r="B54" s="150" t="s">
        <v>40</v>
      </c>
      <c r="C54" s="151" t="s">
        <v>41</v>
      </c>
      <c r="D54" s="151" t="s">
        <v>42</v>
      </c>
      <c r="E54" s="151" t="s">
        <v>45</v>
      </c>
      <c r="F54" s="151" t="s">
        <v>67</v>
      </c>
      <c r="G54" s="175" t="s">
        <v>144</v>
      </c>
      <c r="H54" s="176" t="s">
        <v>79</v>
      </c>
      <c r="I54" s="154">
        <v>17000000</v>
      </c>
      <c r="J54" s="154">
        <v>5</v>
      </c>
      <c r="K54" s="154">
        <v>17000000</v>
      </c>
      <c r="L54" s="396">
        <f>+$M$14</f>
        <v>1.0391999999999999</v>
      </c>
      <c r="M54" s="154">
        <f t="shared" ref="M54" si="10">+K54*L54</f>
        <v>17666400</v>
      </c>
      <c r="N54" s="154">
        <f t="shared" ref="N54" si="11">+M54-K54</f>
        <v>666400</v>
      </c>
      <c r="O54" s="154">
        <f t="shared" ref="O54:O57" si="12">M54*10%</f>
        <v>1766640</v>
      </c>
      <c r="P54" s="157">
        <f t="shared" ref="P54" si="13">+M54-O54</f>
        <v>15899760</v>
      </c>
      <c r="Q54" s="157">
        <f t="shared" ref="Q54:Q57" si="14">P54/U54</f>
        <v>7949880</v>
      </c>
      <c r="R54" s="157">
        <v>0</v>
      </c>
      <c r="S54" s="157">
        <f t="shared" ref="S54:S57" si="15">R54*L54</f>
        <v>0</v>
      </c>
      <c r="T54" s="157">
        <f t="shared" ref="T54:T57" si="16">+Q54+R54</f>
        <v>7949880</v>
      </c>
      <c r="U54" s="157">
        <f>$J54-($R$10-$H54)</f>
        <v>2</v>
      </c>
      <c r="V54" s="158">
        <f t="shared" ref="V54:V57" si="17">M54-T54</f>
        <v>9716520</v>
      </c>
      <c r="W54" s="28"/>
    </row>
    <row r="55" spans="2:23" s="1" customFormat="1" x14ac:dyDescent="0.25">
      <c r="B55" s="160" t="s">
        <v>40</v>
      </c>
      <c r="C55" s="161" t="s">
        <v>41</v>
      </c>
      <c r="D55" s="161" t="s">
        <v>42</v>
      </c>
      <c r="E55" s="161" t="s">
        <v>45</v>
      </c>
      <c r="F55" s="161" t="s">
        <v>68</v>
      </c>
      <c r="G55" s="177" t="s">
        <v>201</v>
      </c>
      <c r="H55" s="178" t="s">
        <v>202</v>
      </c>
      <c r="I55" s="311">
        <v>162000000</v>
      </c>
      <c r="J55" s="311">
        <v>5</v>
      </c>
      <c r="K55" s="154">
        <v>0</v>
      </c>
      <c r="L55" s="396">
        <v>1</v>
      </c>
      <c r="M55" s="154">
        <f>I55</f>
        <v>162000000</v>
      </c>
      <c r="N55" s="154">
        <v>0</v>
      </c>
      <c r="O55" s="154">
        <f t="shared" si="12"/>
        <v>16200000</v>
      </c>
      <c r="P55" s="157">
        <v>0</v>
      </c>
      <c r="Q55" s="157">
        <f t="shared" si="14"/>
        <v>0</v>
      </c>
      <c r="R55" s="157">
        <v>0</v>
      </c>
      <c r="S55" s="157">
        <f t="shared" si="15"/>
        <v>0</v>
      </c>
      <c r="T55" s="157">
        <f t="shared" si="16"/>
        <v>0</v>
      </c>
      <c r="U55" s="312">
        <v>5</v>
      </c>
      <c r="V55" s="158">
        <f t="shared" si="17"/>
        <v>162000000</v>
      </c>
      <c r="W55" s="28"/>
    </row>
    <row r="56" spans="2:23" ht="15" x14ac:dyDescent="0.25">
      <c r="B56" s="39" t="s">
        <v>40</v>
      </c>
      <c r="C56" s="40" t="s">
        <v>41</v>
      </c>
      <c r="D56" s="40" t="s">
        <v>42</v>
      </c>
      <c r="E56" s="40" t="s">
        <v>45</v>
      </c>
      <c r="F56" s="40" t="s">
        <v>69</v>
      </c>
      <c r="G56" s="177" t="s">
        <v>200</v>
      </c>
      <c r="H56" s="178" t="s">
        <v>202</v>
      </c>
      <c r="I56" s="311">
        <v>259000000</v>
      </c>
      <c r="J56" s="56">
        <v>5</v>
      </c>
      <c r="K56" s="154">
        <v>0</v>
      </c>
      <c r="L56" s="396">
        <v>1</v>
      </c>
      <c r="M56" s="154">
        <f t="shared" ref="M56:M57" si="18">I56</f>
        <v>259000000</v>
      </c>
      <c r="N56" s="154">
        <v>0</v>
      </c>
      <c r="O56" s="154">
        <f t="shared" si="12"/>
        <v>25900000</v>
      </c>
      <c r="P56" s="157">
        <v>0</v>
      </c>
      <c r="Q56" s="157">
        <f t="shared" si="14"/>
        <v>0</v>
      </c>
      <c r="R56" s="157">
        <v>0</v>
      </c>
      <c r="S56" s="157">
        <f t="shared" si="15"/>
        <v>0</v>
      </c>
      <c r="T56" s="157">
        <f t="shared" si="16"/>
        <v>0</v>
      </c>
      <c r="U56" s="122">
        <v>5</v>
      </c>
      <c r="V56" s="158">
        <f t="shared" si="17"/>
        <v>259000000</v>
      </c>
      <c r="W56" s="53"/>
    </row>
    <row r="57" spans="2:23" ht="15" x14ac:dyDescent="0.25">
      <c r="B57" s="39" t="s">
        <v>40</v>
      </c>
      <c r="C57" s="40" t="s">
        <v>41</v>
      </c>
      <c r="D57" s="40" t="s">
        <v>42</v>
      </c>
      <c r="E57" s="40" t="s">
        <v>45</v>
      </c>
      <c r="F57" s="40" t="s">
        <v>49</v>
      </c>
      <c r="G57" s="177" t="s">
        <v>234</v>
      </c>
      <c r="H57" s="178" t="s">
        <v>235</v>
      </c>
      <c r="I57" s="311">
        <v>66800000</v>
      </c>
      <c r="J57" s="56">
        <v>5</v>
      </c>
      <c r="K57" s="154">
        <v>0</v>
      </c>
      <c r="L57" s="396">
        <v>1</v>
      </c>
      <c r="M57" s="154">
        <f t="shared" si="18"/>
        <v>66800000</v>
      </c>
      <c r="N57" s="154">
        <v>0</v>
      </c>
      <c r="O57" s="154">
        <f t="shared" si="12"/>
        <v>6680000</v>
      </c>
      <c r="P57" s="157">
        <v>0</v>
      </c>
      <c r="Q57" s="157">
        <f t="shared" si="14"/>
        <v>0</v>
      </c>
      <c r="R57" s="157">
        <v>0</v>
      </c>
      <c r="S57" s="157">
        <f t="shared" si="15"/>
        <v>0</v>
      </c>
      <c r="T57" s="157">
        <f t="shared" si="16"/>
        <v>0</v>
      </c>
      <c r="U57" s="122">
        <v>5</v>
      </c>
      <c r="V57" s="158">
        <f t="shared" si="17"/>
        <v>66800000</v>
      </c>
      <c r="W57" s="53"/>
    </row>
    <row r="58" spans="2:23" ht="15" x14ac:dyDescent="0.25">
      <c r="B58" s="105"/>
      <c r="C58" s="106"/>
      <c r="D58" s="106"/>
      <c r="E58" s="106"/>
      <c r="F58" s="106"/>
      <c r="G58" s="107" t="str">
        <f>G52</f>
        <v>2.6.1.03. EQUIPOS DE TRANSPORTE</v>
      </c>
      <c r="H58" s="67"/>
      <c r="I58" s="59">
        <f>SUM(I53:I57)</f>
        <v>518800000</v>
      </c>
      <c r="J58" s="59">
        <f t="shared" ref="J58:V58" si="19">SUM(J53:J57)</f>
        <v>25</v>
      </c>
      <c r="K58" s="59">
        <f t="shared" si="19"/>
        <v>31434000</v>
      </c>
      <c r="L58" s="59"/>
      <c r="M58" s="59">
        <f t="shared" si="19"/>
        <v>520466212.80000001</v>
      </c>
      <c r="N58" s="59">
        <f t="shared" si="19"/>
        <v>1232212.7999999989</v>
      </c>
      <c r="O58" s="59">
        <f t="shared" si="19"/>
        <v>52046621.280000001</v>
      </c>
      <c r="P58" s="59">
        <f t="shared" si="19"/>
        <v>29399591.52</v>
      </c>
      <c r="Q58" s="59">
        <f t="shared" si="19"/>
        <v>11324837.879999999</v>
      </c>
      <c r="R58" s="59">
        <f t="shared" si="19"/>
        <v>-2520000</v>
      </c>
      <c r="S58" s="59">
        <f t="shared" si="19"/>
        <v>-2618783.9999999995</v>
      </c>
      <c r="T58" s="59">
        <f>SUM(T53:T57)</f>
        <v>8804837.879999999</v>
      </c>
      <c r="U58" s="59">
        <f t="shared" si="19"/>
        <v>21</v>
      </c>
      <c r="V58" s="59">
        <f t="shared" si="19"/>
        <v>511661374.91999996</v>
      </c>
      <c r="W58" s="53"/>
    </row>
    <row r="59" spans="2:23" ht="20.25" hidden="1" customHeight="1" x14ac:dyDescent="0.25">
      <c r="B59" s="409" t="s">
        <v>124</v>
      </c>
      <c r="C59" s="409"/>
      <c r="D59" s="409"/>
      <c r="E59" s="409"/>
      <c r="F59" s="409"/>
      <c r="G59" s="409"/>
      <c r="H59" s="409"/>
      <c r="I59" s="409"/>
      <c r="J59" s="409"/>
      <c r="K59" s="409"/>
      <c r="L59" s="409"/>
      <c r="M59" s="409"/>
      <c r="N59" s="409"/>
      <c r="O59" s="409"/>
      <c r="P59" s="409"/>
      <c r="Q59" s="409"/>
      <c r="R59" s="409"/>
      <c r="S59" s="409"/>
      <c r="T59" s="409"/>
      <c r="U59" s="409"/>
      <c r="V59" s="409"/>
    </row>
    <row r="60" spans="2:23" hidden="1" x14ac:dyDescent="0.25">
      <c r="L60" s="124"/>
    </row>
    <row r="61" spans="2:23" hidden="1" x14ac:dyDescent="0.25">
      <c r="B61" s="77"/>
      <c r="C61" s="78"/>
      <c r="D61" s="78"/>
      <c r="E61" s="78"/>
      <c r="F61" s="79"/>
      <c r="G61" s="80"/>
      <c r="H61" s="46" t="s">
        <v>7</v>
      </c>
      <c r="I61" s="60"/>
      <c r="J61" s="60" t="s">
        <v>13</v>
      </c>
      <c r="K61" s="60" t="s">
        <v>14</v>
      </c>
      <c r="L61" s="81" t="s">
        <v>15</v>
      </c>
      <c r="M61" s="196" t="s">
        <v>16</v>
      </c>
      <c r="N61" s="196"/>
      <c r="O61" s="60" t="s">
        <v>16</v>
      </c>
      <c r="P61" s="60" t="s">
        <v>17</v>
      </c>
      <c r="Q61" s="60" t="s">
        <v>18</v>
      </c>
      <c r="R61" s="60" t="s">
        <v>18</v>
      </c>
      <c r="S61" s="60" t="s">
        <v>19</v>
      </c>
      <c r="T61" s="60" t="s">
        <v>18</v>
      </c>
      <c r="U61" s="60" t="s">
        <v>13</v>
      </c>
      <c r="V61" s="60" t="s">
        <v>16</v>
      </c>
    </row>
    <row r="62" spans="2:23" hidden="1" x14ac:dyDescent="0.25">
      <c r="B62" s="412" t="s">
        <v>20</v>
      </c>
      <c r="C62" s="413"/>
      <c r="D62" s="413"/>
      <c r="E62" s="413"/>
      <c r="F62" s="414"/>
      <c r="G62" s="82" t="s">
        <v>21</v>
      </c>
      <c r="H62" s="47" t="s">
        <v>22</v>
      </c>
      <c r="I62" s="61" t="s">
        <v>23</v>
      </c>
      <c r="J62" s="61" t="s">
        <v>24</v>
      </c>
      <c r="K62" s="61" t="s">
        <v>25</v>
      </c>
      <c r="L62" s="83" t="s">
        <v>6</v>
      </c>
      <c r="M62" s="200" t="s">
        <v>26</v>
      </c>
      <c r="N62" s="200" t="s">
        <v>27</v>
      </c>
      <c r="O62" s="61" t="s">
        <v>28</v>
      </c>
      <c r="P62" s="61" t="s">
        <v>25</v>
      </c>
      <c r="Q62" s="61" t="s">
        <v>29</v>
      </c>
      <c r="R62" s="61" t="s">
        <v>30</v>
      </c>
      <c r="S62" s="61" t="s">
        <v>6</v>
      </c>
      <c r="T62" s="61" t="s">
        <v>29</v>
      </c>
      <c r="U62" s="61" t="s">
        <v>31</v>
      </c>
      <c r="V62" s="61" t="s">
        <v>32</v>
      </c>
    </row>
    <row r="63" spans="2:23" hidden="1" x14ac:dyDescent="0.25">
      <c r="B63" s="84"/>
      <c r="C63" s="85"/>
      <c r="D63" s="85"/>
      <c r="E63" s="85"/>
      <c r="F63" s="86"/>
      <c r="G63" s="87"/>
      <c r="H63" s="47" t="s">
        <v>33</v>
      </c>
      <c r="I63" s="48"/>
      <c r="J63" s="48" t="s">
        <v>34</v>
      </c>
      <c r="K63" s="48" t="s">
        <v>2</v>
      </c>
      <c r="L63" s="88" t="s">
        <v>14</v>
      </c>
      <c r="M63" s="206"/>
      <c r="N63" s="206"/>
      <c r="O63" s="48" t="s">
        <v>35</v>
      </c>
      <c r="P63" s="48" t="s">
        <v>36</v>
      </c>
      <c r="Q63" s="48" t="s">
        <v>37</v>
      </c>
      <c r="R63" s="48"/>
      <c r="S63" s="48" t="s">
        <v>14</v>
      </c>
      <c r="T63" s="48"/>
      <c r="U63" s="48" t="s">
        <v>38</v>
      </c>
      <c r="V63" s="48" t="s">
        <v>39</v>
      </c>
    </row>
    <row r="64" spans="2:23" hidden="1" x14ac:dyDescent="0.25">
      <c r="B64" s="125"/>
      <c r="C64" s="126"/>
      <c r="D64" s="126"/>
      <c r="E64" s="126"/>
      <c r="F64" s="126"/>
      <c r="G64" s="127"/>
      <c r="H64" s="70"/>
      <c r="I64" s="54"/>
      <c r="J64" s="54"/>
      <c r="K64" s="54"/>
      <c r="L64" s="128"/>
      <c r="M64" s="212"/>
      <c r="N64" s="212"/>
      <c r="O64" s="54"/>
      <c r="P64" s="129"/>
      <c r="Q64" s="129"/>
      <c r="R64" s="129"/>
      <c r="S64" s="129"/>
      <c r="T64" s="129"/>
      <c r="U64" s="129"/>
      <c r="V64" s="130"/>
    </row>
    <row r="65" spans="1:29" hidden="1" x14ac:dyDescent="0.25">
      <c r="B65" s="131"/>
      <c r="C65" s="132"/>
      <c r="D65" s="132"/>
      <c r="E65" s="132"/>
      <c r="F65" s="132"/>
      <c r="G65" s="42" t="str">
        <f>B59</f>
        <v>2.6.1.04. MAQUINAS Y EQUIPOS DE OFICINA</v>
      </c>
      <c r="H65" s="71"/>
      <c r="I65" s="55"/>
      <c r="J65" s="55"/>
      <c r="K65" s="55"/>
      <c r="L65" s="133"/>
      <c r="M65" s="155"/>
      <c r="N65" s="155"/>
      <c r="O65" s="55"/>
      <c r="P65" s="134"/>
      <c r="Q65" s="134"/>
      <c r="R65" s="134"/>
      <c r="S65" s="134"/>
      <c r="T65" s="134"/>
      <c r="U65" s="134"/>
      <c r="V65" s="135"/>
    </row>
    <row r="66" spans="1:29" hidden="1" x14ac:dyDescent="0.25">
      <c r="A66" s="28"/>
      <c r="B66" s="131"/>
      <c r="C66" s="132"/>
      <c r="D66" s="132"/>
      <c r="E66" s="132"/>
      <c r="F66" s="132"/>
      <c r="G66" s="62"/>
      <c r="H66" s="72"/>
      <c r="I66" s="34"/>
      <c r="J66" s="34"/>
      <c r="K66" s="34"/>
      <c r="L66" s="35"/>
      <c r="M66" s="154"/>
      <c r="N66" s="154"/>
      <c r="O66" s="34"/>
      <c r="P66" s="36"/>
      <c r="Q66" s="36"/>
      <c r="R66" s="36"/>
      <c r="S66" s="36"/>
      <c r="T66" s="36"/>
      <c r="U66" s="36"/>
      <c r="V66" s="37"/>
      <c r="W66" s="29"/>
      <c r="X66" s="29"/>
      <c r="Y66" s="29"/>
      <c r="Z66" s="29"/>
      <c r="AA66" s="29"/>
      <c r="AB66" s="29"/>
      <c r="AC66" s="29"/>
    </row>
    <row r="67" spans="1:29" hidden="1" x14ac:dyDescent="0.25">
      <c r="A67" s="28"/>
      <c r="B67" s="131"/>
      <c r="C67" s="132"/>
      <c r="D67" s="132"/>
      <c r="E67" s="132"/>
      <c r="F67" s="132"/>
      <c r="G67" s="62"/>
      <c r="H67" s="72"/>
      <c r="I67" s="34"/>
      <c r="J67" s="34"/>
      <c r="K67" s="34"/>
      <c r="L67" s="35"/>
      <c r="M67" s="154"/>
      <c r="N67" s="154"/>
      <c r="O67" s="34"/>
      <c r="P67" s="36"/>
      <c r="Q67" s="36"/>
      <c r="R67" s="36"/>
      <c r="S67" s="36"/>
      <c r="T67" s="36"/>
      <c r="U67" s="36"/>
      <c r="V67" s="37"/>
      <c r="W67" s="29"/>
      <c r="X67" s="29"/>
      <c r="Y67" s="29"/>
      <c r="Z67" s="29"/>
      <c r="AA67" s="29"/>
      <c r="AB67" s="29"/>
      <c r="AC67" s="29"/>
    </row>
    <row r="68" spans="1:29" hidden="1" x14ac:dyDescent="0.25">
      <c r="A68" s="28"/>
      <c r="B68" s="131"/>
      <c r="C68" s="132"/>
      <c r="D68" s="132"/>
      <c r="E68" s="132"/>
      <c r="F68" s="132"/>
      <c r="G68" s="62"/>
      <c r="H68" s="72"/>
      <c r="I68" s="34"/>
      <c r="J68" s="34"/>
      <c r="K68" s="34"/>
      <c r="L68" s="35"/>
      <c r="M68" s="154"/>
      <c r="N68" s="154"/>
      <c r="O68" s="34"/>
      <c r="P68" s="36"/>
      <c r="Q68" s="36"/>
      <c r="R68" s="36"/>
      <c r="S68" s="36"/>
      <c r="T68" s="36"/>
      <c r="U68" s="36"/>
      <c r="V68" s="37"/>
      <c r="W68" s="29"/>
      <c r="X68" s="29"/>
      <c r="Y68" s="29"/>
      <c r="Z68" s="29"/>
      <c r="AA68" s="29"/>
      <c r="AB68" s="29"/>
      <c r="AC68" s="29"/>
    </row>
    <row r="69" spans="1:29" hidden="1" x14ac:dyDescent="0.25">
      <c r="A69" s="28"/>
      <c r="B69" s="131"/>
      <c r="C69" s="132"/>
      <c r="D69" s="132"/>
      <c r="E69" s="132"/>
      <c r="F69" s="132"/>
      <c r="G69" s="62"/>
      <c r="H69" s="72"/>
      <c r="I69" s="34"/>
      <c r="J69" s="34"/>
      <c r="K69" s="34"/>
      <c r="L69" s="35"/>
      <c r="M69" s="154"/>
      <c r="N69" s="154"/>
      <c r="O69" s="34"/>
      <c r="P69" s="36"/>
      <c r="Q69" s="36"/>
      <c r="R69" s="36"/>
      <c r="S69" s="36"/>
      <c r="T69" s="36"/>
      <c r="U69" s="36"/>
      <c r="V69" s="37"/>
      <c r="W69" s="29"/>
      <c r="X69" s="29"/>
      <c r="Y69" s="29"/>
      <c r="Z69" s="29"/>
      <c r="AA69" s="29"/>
      <c r="AB69" s="29"/>
      <c r="AC69" s="29"/>
    </row>
    <row r="70" spans="1:29" s="29" customFormat="1" hidden="1" x14ac:dyDescent="0.25">
      <c r="A70" s="1"/>
      <c r="B70" s="131"/>
      <c r="C70" s="132"/>
      <c r="D70" s="132"/>
      <c r="E70" s="132"/>
      <c r="F70" s="132"/>
      <c r="G70" s="62"/>
      <c r="H70" s="73"/>
      <c r="I70" s="34"/>
      <c r="J70" s="34"/>
      <c r="K70" s="34"/>
      <c r="L70" s="35"/>
      <c r="M70" s="154"/>
      <c r="N70" s="154"/>
      <c r="O70" s="34"/>
      <c r="P70" s="36"/>
      <c r="Q70" s="36"/>
      <c r="R70" s="36"/>
      <c r="S70" s="36"/>
      <c r="T70" s="36"/>
      <c r="U70" s="36"/>
      <c r="V70" s="37"/>
      <c r="X70" s="2"/>
      <c r="Y70" s="2"/>
      <c r="Z70" s="2"/>
      <c r="AA70" s="2"/>
      <c r="AB70" s="2"/>
      <c r="AC70" s="2"/>
    </row>
    <row r="71" spans="1:29" s="29" customFormat="1" hidden="1" x14ac:dyDescent="0.25">
      <c r="A71" s="1"/>
      <c r="B71" s="131"/>
      <c r="C71" s="132"/>
      <c r="D71" s="132"/>
      <c r="E71" s="132"/>
      <c r="F71" s="132"/>
      <c r="G71" s="62"/>
      <c r="H71" s="73"/>
      <c r="I71" s="34"/>
      <c r="J71" s="34"/>
      <c r="K71" s="34"/>
      <c r="L71" s="35"/>
      <c r="M71" s="154"/>
      <c r="N71" s="154"/>
      <c r="O71" s="34"/>
      <c r="P71" s="36"/>
      <c r="Q71" s="36"/>
      <c r="R71" s="36"/>
      <c r="S71" s="36"/>
      <c r="T71" s="36"/>
      <c r="U71" s="36"/>
      <c r="V71" s="37"/>
      <c r="X71" s="2"/>
      <c r="Y71" s="2"/>
      <c r="Z71" s="2"/>
      <c r="AA71" s="2"/>
      <c r="AB71" s="2"/>
      <c r="AC71" s="2"/>
    </row>
    <row r="72" spans="1:29" s="29" customFormat="1" ht="11.25" hidden="1" x14ac:dyDescent="0.25">
      <c r="A72" s="28"/>
      <c r="B72" s="131"/>
      <c r="C72" s="132"/>
      <c r="D72" s="132"/>
      <c r="E72" s="132"/>
      <c r="F72" s="132"/>
      <c r="G72" s="120"/>
      <c r="H72" s="38"/>
      <c r="I72" s="34"/>
      <c r="J72" s="34"/>
      <c r="K72" s="34"/>
      <c r="L72" s="35"/>
      <c r="M72" s="154"/>
      <c r="N72" s="154"/>
      <c r="O72" s="34"/>
      <c r="P72" s="36"/>
      <c r="Q72" s="36"/>
      <c r="R72" s="36"/>
      <c r="S72" s="36"/>
      <c r="T72" s="36"/>
      <c r="U72" s="36"/>
      <c r="V72" s="37"/>
    </row>
    <row r="73" spans="1:29" s="29" customFormat="1" ht="11.25" hidden="1" x14ac:dyDescent="0.25">
      <c r="A73" s="28"/>
      <c r="B73" s="32"/>
      <c r="C73" s="33"/>
      <c r="D73" s="33"/>
      <c r="E73" s="33"/>
      <c r="F73" s="33"/>
      <c r="G73" s="120"/>
      <c r="H73" s="38"/>
      <c r="I73" s="34"/>
      <c r="J73" s="34"/>
      <c r="K73" s="34"/>
      <c r="L73" s="35"/>
      <c r="M73" s="154"/>
      <c r="N73" s="154"/>
      <c r="O73" s="34"/>
      <c r="P73" s="36"/>
      <c r="Q73" s="36"/>
      <c r="R73" s="36"/>
      <c r="S73" s="36"/>
      <c r="T73" s="36"/>
      <c r="U73" s="36"/>
      <c r="V73" s="37"/>
    </row>
    <row r="74" spans="1:29" s="29" customFormat="1" ht="11.25" hidden="1" x14ac:dyDescent="0.25">
      <c r="A74" s="28"/>
      <c r="B74" s="32"/>
      <c r="C74" s="33"/>
      <c r="D74" s="33"/>
      <c r="E74" s="33"/>
      <c r="F74" s="33"/>
      <c r="G74" s="120"/>
      <c r="H74" s="38"/>
      <c r="I74" s="34"/>
      <c r="J74" s="34"/>
      <c r="K74" s="34"/>
      <c r="L74" s="35"/>
      <c r="M74" s="154"/>
      <c r="N74" s="154"/>
      <c r="O74" s="34"/>
      <c r="P74" s="36"/>
      <c r="Q74" s="36"/>
      <c r="R74" s="36"/>
      <c r="S74" s="36"/>
      <c r="T74" s="36"/>
      <c r="U74" s="36"/>
      <c r="V74" s="37"/>
    </row>
    <row r="75" spans="1:29" s="29" customFormat="1" ht="11.25" hidden="1" x14ac:dyDescent="0.25">
      <c r="A75" s="28"/>
      <c r="B75" s="32"/>
      <c r="C75" s="33"/>
      <c r="D75" s="33"/>
      <c r="E75" s="33"/>
      <c r="F75" s="33"/>
      <c r="G75" s="120"/>
      <c r="H75" s="38"/>
      <c r="I75" s="34"/>
      <c r="J75" s="34"/>
      <c r="K75" s="34"/>
      <c r="L75" s="35"/>
      <c r="M75" s="154"/>
      <c r="N75" s="154"/>
      <c r="O75" s="34"/>
      <c r="P75" s="36"/>
      <c r="Q75" s="36"/>
      <c r="R75" s="36"/>
      <c r="S75" s="36"/>
      <c r="T75" s="36"/>
      <c r="U75" s="36"/>
      <c r="V75" s="37"/>
    </row>
    <row r="76" spans="1:29" s="29" customFormat="1" ht="11.25" hidden="1" x14ac:dyDescent="0.25">
      <c r="A76" s="28"/>
      <c r="B76" s="32"/>
      <c r="C76" s="33"/>
      <c r="D76" s="33"/>
      <c r="E76" s="33"/>
      <c r="F76" s="33"/>
      <c r="G76" s="120"/>
      <c r="H76" s="38"/>
      <c r="I76" s="34"/>
      <c r="J76" s="34"/>
      <c r="K76" s="34"/>
      <c r="L76" s="35"/>
      <c r="M76" s="154"/>
      <c r="N76" s="154"/>
      <c r="O76" s="34"/>
      <c r="P76" s="36"/>
      <c r="Q76" s="36"/>
      <c r="R76" s="36"/>
      <c r="S76" s="36"/>
      <c r="T76" s="36"/>
      <c r="U76" s="36"/>
      <c r="V76" s="37"/>
    </row>
    <row r="77" spans="1:29" s="29" customFormat="1" ht="11.25" hidden="1" x14ac:dyDescent="0.25">
      <c r="A77" s="28"/>
      <c r="B77" s="32"/>
      <c r="C77" s="33"/>
      <c r="D77" s="33"/>
      <c r="E77" s="33"/>
      <c r="F77" s="33"/>
      <c r="G77" s="136"/>
      <c r="H77" s="38"/>
      <c r="I77" s="34"/>
      <c r="J77" s="34"/>
      <c r="K77" s="34"/>
      <c r="L77" s="35"/>
      <c r="M77" s="154"/>
      <c r="N77" s="154"/>
      <c r="O77" s="34"/>
      <c r="P77" s="36"/>
      <c r="Q77" s="36"/>
      <c r="R77" s="36"/>
      <c r="S77" s="36"/>
      <c r="T77" s="36"/>
      <c r="U77" s="36"/>
      <c r="V77" s="37"/>
    </row>
    <row r="78" spans="1:29" s="29" customFormat="1" ht="11.25" hidden="1" x14ac:dyDescent="0.25">
      <c r="A78" s="28"/>
      <c r="B78" s="32"/>
      <c r="C78" s="33"/>
      <c r="D78" s="33"/>
      <c r="E78" s="33"/>
      <c r="F78" s="33"/>
      <c r="G78" s="136"/>
      <c r="H78" s="38"/>
      <c r="I78" s="34"/>
      <c r="J78" s="34"/>
      <c r="K78" s="34"/>
      <c r="L78" s="35"/>
      <c r="M78" s="154"/>
      <c r="N78" s="154"/>
      <c r="O78" s="34"/>
      <c r="P78" s="36"/>
      <c r="Q78" s="36"/>
      <c r="R78" s="36"/>
      <c r="S78" s="36"/>
      <c r="T78" s="36"/>
      <c r="U78" s="36"/>
      <c r="V78" s="37"/>
    </row>
    <row r="79" spans="1:29" s="29" customFormat="1" ht="11.25" hidden="1" x14ac:dyDescent="0.25">
      <c r="A79" s="28"/>
      <c r="B79" s="32"/>
      <c r="C79" s="33"/>
      <c r="D79" s="33"/>
      <c r="E79" s="33"/>
      <c r="F79" s="33"/>
      <c r="G79" s="120"/>
      <c r="H79" s="38"/>
      <c r="I79" s="34"/>
      <c r="J79" s="34"/>
      <c r="K79" s="34"/>
      <c r="L79" s="35"/>
      <c r="M79" s="154"/>
      <c r="N79" s="154"/>
      <c r="O79" s="34"/>
      <c r="P79" s="36"/>
      <c r="Q79" s="36"/>
      <c r="R79" s="36"/>
      <c r="S79" s="36"/>
      <c r="T79" s="36"/>
      <c r="U79" s="36"/>
      <c r="V79" s="37"/>
    </row>
    <row r="80" spans="1:29" hidden="1" x14ac:dyDescent="0.25">
      <c r="B80" s="39"/>
      <c r="C80" s="40"/>
      <c r="D80" s="40"/>
      <c r="E80" s="40"/>
      <c r="F80" s="40"/>
      <c r="G80" s="137"/>
      <c r="H80" s="74"/>
      <c r="I80" s="56"/>
      <c r="J80" s="56"/>
      <c r="K80" s="56"/>
      <c r="L80" s="138"/>
      <c r="M80" s="164"/>
      <c r="N80" s="164"/>
      <c r="O80" s="56"/>
      <c r="P80" s="122"/>
      <c r="Q80" s="122"/>
      <c r="R80" s="122"/>
      <c r="S80" s="122"/>
      <c r="T80" s="122"/>
      <c r="U80" s="122"/>
      <c r="V80" s="123"/>
    </row>
    <row r="81" spans="2:22" hidden="1" x14ac:dyDescent="0.25">
      <c r="B81" s="139"/>
      <c r="C81" s="140"/>
      <c r="D81" s="140"/>
      <c r="E81" s="140"/>
      <c r="F81" s="140"/>
      <c r="G81" s="141" t="str">
        <f>G65</f>
        <v>2.6.1.04. MAQUINAS Y EQUIPOS DE OFICINA</v>
      </c>
      <c r="H81" s="75"/>
      <c r="I81" s="57">
        <f>SUM(I64:I80)</f>
        <v>0</v>
      </c>
      <c r="J81" s="57"/>
      <c r="K81" s="57">
        <f>SUM(K64:K80)</f>
        <v>0</v>
      </c>
      <c r="L81" s="142"/>
      <c r="M81" s="180">
        <f t="shared" ref="M81:T81" si="20">SUM(M64:M80)</f>
        <v>0</v>
      </c>
      <c r="N81" s="180">
        <f t="shared" si="20"/>
        <v>0</v>
      </c>
      <c r="O81" s="57">
        <f t="shared" si="20"/>
        <v>0</v>
      </c>
      <c r="P81" s="57">
        <f t="shared" si="20"/>
        <v>0</v>
      </c>
      <c r="Q81" s="57">
        <f t="shared" si="20"/>
        <v>0</v>
      </c>
      <c r="R81" s="57">
        <f t="shared" si="20"/>
        <v>0</v>
      </c>
      <c r="S81" s="57">
        <f t="shared" si="20"/>
        <v>0</v>
      </c>
      <c r="T81" s="57">
        <f t="shared" si="20"/>
        <v>0</v>
      </c>
      <c r="U81" s="143"/>
      <c r="V81" s="144">
        <f>SUM(V64:V80)</f>
        <v>0</v>
      </c>
    </row>
    <row r="82" spans="2:22" hidden="1" x14ac:dyDescent="0.25">
      <c r="B82" s="145"/>
      <c r="C82" s="145"/>
      <c r="D82" s="145"/>
      <c r="E82" s="145"/>
      <c r="F82" s="145"/>
      <c r="G82" s="146"/>
      <c r="H82" s="76"/>
      <c r="I82" s="58"/>
      <c r="J82" s="58"/>
      <c r="K82" s="58"/>
      <c r="L82" s="147"/>
      <c r="M82" s="184"/>
      <c r="N82" s="184"/>
      <c r="O82" s="58"/>
      <c r="P82" s="58"/>
      <c r="Q82" s="58"/>
      <c r="R82" s="58"/>
      <c r="S82" s="58"/>
      <c r="T82" s="58"/>
      <c r="U82" s="58"/>
      <c r="V82" s="58"/>
    </row>
    <row r="83" spans="2:22" hidden="1" x14ac:dyDescent="0.25">
      <c r="B83" s="145"/>
      <c r="C83" s="145"/>
      <c r="D83" s="145"/>
      <c r="E83" s="145"/>
      <c r="F83" s="145"/>
      <c r="G83" s="146"/>
      <c r="H83" s="76"/>
      <c r="I83" s="58"/>
      <c r="J83" s="58"/>
      <c r="K83" s="58"/>
      <c r="L83" s="147"/>
      <c r="M83" s="184"/>
      <c r="N83" s="184"/>
      <c r="O83" s="58"/>
      <c r="P83" s="58"/>
      <c r="Q83" s="58"/>
      <c r="R83" s="58"/>
      <c r="S83" s="58"/>
      <c r="T83" s="58"/>
      <c r="U83" s="58"/>
      <c r="V83" s="58"/>
    </row>
    <row r="84" spans="2:22" hidden="1" x14ac:dyDescent="0.25">
      <c r="B84" s="145"/>
      <c r="C84" s="145"/>
      <c r="D84" s="145"/>
      <c r="E84" s="145"/>
      <c r="F84" s="145"/>
      <c r="G84" s="146"/>
      <c r="H84" s="76"/>
      <c r="I84" s="58"/>
      <c r="J84" s="58"/>
      <c r="K84" s="58"/>
      <c r="L84" s="147"/>
      <c r="M84" s="184"/>
      <c r="N84" s="184"/>
      <c r="O84" s="58"/>
      <c r="P84" s="58"/>
      <c r="Q84" s="58"/>
      <c r="R84" s="58"/>
      <c r="S84" s="58"/>
      <c r="T84" s="58"/>
      <c r="U84" s="58"/>
      <c r="V84" s="58"/>
    </row>
    <row r="85" spans="2:22" hidden="1" x14ac:dyDescent="0.25">
      <c r="B85" s="145"/>
      <c r="C85" s="145"/>
      <c r="D85" s="145"/>
      <c r="E85" s="145"/>
      <c r="F85" s="145"/>
      <c r="G85" s="146"/>
      <c r="H85" s="76"/>
      <c r="I85" s="58"/>
      <c r="J85" s="58"/>
      <c r="K85" s="58"/>
      <c r="L85" s="147"/>
      <c r="M85" s="184"/>
      <c r="N85" s="184"/>
      <c r="O85" s="58"/>
      <c r="P85" s="58"/>
      <c r="Q85" s="58"/>
      <c r="R85" s="58"/>
      <c r="S85" s="58"/>
      <c r="T85" s="58"/>
      <c r="U85" s="58"/>
      <c r="V85" s="58"/>
    </row>
    <row r="86" spans="2:22" hidden="1" x14ac:dyDescent="0.25">
      <c r="B86" s="145"/>
      <c r="C86" s="145"/>
      <c r="D86" s="145"/>
      <c r="E86" s="145"/>
      <c r="F86" s="145"/>
      <c r="G86" s="146"/>
      <c r="H86" s="76"/>
      <c r="I86" s="58"/>
      <c r="J86" s="58"/>
      <c r="K86" s="58"/>
      <c r="L86" s="147"/>
      <c r="M86" s="184"/>
      <c r="N86" s="184"/>
      <c r="O86" s="58"/>
      <c r="P86" s="58"/>
      <c r="Q86" s="58"/>
      <c r="R86" s="58"/>
      <c r="S86" s="58"/>
      <c r="T86" s="58"/>
      <c r="U86" s="58"/>
      <c r="V86" s="58"/>
    </row>
    <row r="87" spans="2:22" hidden="1" x14ac:dyDescent="0.25">
      <c r="B87" s="145"/>
      <c r="C87" s="145"/>
      <c r="D87" s="145"/>
      <c r="E87" s="145"/>
      <c r="F87" s="145"/>
      <c r="G87" s="146"/>
      <c r="H87" s="76"/>
      <c r="I87" s="58"/>
      <c r="J87" s="58"/>
      <c r="K87" s="58"/>
      <c r="L87" s="147"/>
      <c r="M87" s="184"/>
      <c r="N87" s="184"/>
      <c r="O87" s="58"/>
      <c r="P87" s="58"/>
      <c r="Q87" s="58"/>
      <c r="R87" s="58"/>
      <c r="S87" s="58"/>
      <c r="T87" s="58"/>
      <c r="U87" s="58"/>
      <c r="V87" s="58"/>
    </row>
    <row r="88" spans="2:22" hidden="1" x14ac:dyDescent="0.25">
      <c r="B88" s="145"/>
      <c r="C88" s="145"/>
      <c r="D88" s="145"/>
      <c r="E88" s="145"/>
      <c r="F88" s="145"/>
      <c r="G88" s="146"/>
      <c r="H88" s="76"/>
      <c r="I88" s="58"/>
      <c r="J88" s="58"/>
      <c r="K88" s="58"/>
      <c r="L88" s="147"/>
      <c r="M88" s="184"/>
      <c r="N88" s="184"/>
      <c r="O88" s="58"/>
      <c r="P88" s="58"/>
      <c r="Q88" s="58"/>
      <c r="R88" s="58"/>
      <c r="S88" s="58"/>
      <c r="T88" s="58"/>
      <c r="U88" s="58"/>
      <c r="V88" s="58"/>
    </row>
    <row r="89" spans="2:22" hidden="1" x14ac:dyDescent="0.25">
      <c r="B89" s="145"/>
      <c r="C89" s="145"/>
      <c r="D89" s="145"/>
      <c r="E89" s="145"/>
      <c r="F89" s="145"/>
      <c r="G89" s="146"/>
      <c r="H89" s="76"/>
      <c r="I89" s="58"/>
      <c r="J89" s="58"/>
      <c r="K89" s="58"/>
      <c r="L89" s="147"/>
      <c r="M89" s="184"/>
      <c r="N89" s="184"/>
      <c r="O89" s="58"/>
      <c r="P89" s="58"/>
      <c r="Q89" s="58"/>
      <c r="R89" s="58"/>
      <c r="S89" s="58"/>
      <c r="T89" s="58"/>
      <c r="U89" s="58"/>
      <c r="V89" s="58"/>
    </row>
    <row r="90" spans="2:22" hidden="1" x14ac:dyDescent="0.25">
      <c r="B90" s="145"/>
      <c r="C90" s="145"/>
      <c r="D90" s="145"/>
      <c r="E90" s="145"/>
      <c r="F90" s="145"/>
      <c r="G90" s="146"/>
      <c r="H90" s="76"/>
      <c r="I90" s="58"/>
      <c r="J90" s="58"/>
      <c r="K90" s="58"/>
      <c r="L90" s="147"/>
      <c r="M90" s="184"/>
      <c r="N90" s="184"/>
      <c r="O90" s="58"/>
      <c r="P90" s="58"/>
      <c r="Q90" s="58"/>
      <c r="R90" s="58"/>
      <c r="S90" s="58"/>
      <c r="T90" s="58"/>
      <c r="U90" s="58"/>
      <c r="V90" s="58"/>
    </row>
    <row r="91" spans="2:22" hidden="1" x14ac:dyDescent="0.25">
      <c r="B91" s="145"/>
      <c r="C91" s="145"/>
      <c r="D91" s="145"/>
      <c r="E91" s="145"/>
      <c r="F91" s="145"/>
      <c r="G91" s="146"/>
      <c r="H91" s="76"/>
      <c r="I91" s="58"/>
      <c r="J91" s="58"/>
      <c r="K91" s="58"/>
      <c r="L91" s="147"/>
      <c r="M91" s="184"/>
      <c r="N91" s="184"/>
      <c r="O91" s="58"/>
      <c r="P91" s="58"/>
      <c r="Q91" s="58"/>
      <c r="R91" s="58"/>
      <c r="S91" s="58"/>
      <c r="T91" s="58"/>
      <c r="U91" s="58"/>
      <c r="V91" s="58"/>
    </row>
    <row r="92" spans="2:22" hidden="1" x14ac:dyDescent="0.25">
      <c r="B92" s="145"/>
      <c r="C92" s="145"/>
      <c r="D92" s="145"/>
      <c r="E92" s="145"/>
      <c r="F92" s="145"/>
      <c r="G92" s="146"/>
      <c r="H92" s="76"/>
      <c r="I92" s="58"/>
      <c r="J92" s="58"/>
      <c r="K92" s="58"/>
      <c r="L92" s="147"/>
      <c r="M92" s="184"/>
      <c r="N92" s="184"/>
      <c r="O92" s="58"/>
      <c r="P92" s="58"/>
      <c r="Q92" s="58"/>
      <c r="R92" s="58"/>
      <c r="S92" s="58"/>
      <c r="T92" s="58"/>
      <c r="U92" s="58"/>
      <c r="V92" s="58"/>
    </row>
    <row r="93" spans="2:22" hidden="1" x14ac:dyDescent="0.25">
      <c r="B93" s="145"/>
      <c r="C93" s="145"/>
      <c r="D93" s="145"/>
      <c r="E93" s="145"/>
      <c r="F93" s="145"/>
      <c r="G93" s="146"/>
      <c r="H93" s="76"/>
      <c r="I93" s="58"/>
      <c r="J93" s="58"/>
      <c r="K93" s="58"/>
      <c r="L93" s="147"/>
      <c r="M93" s="184"/>
      <c r="N93" s="184"/>
      <c r="O93" s="58"/>
      <c r="P93" s="58"/>
      <c r="Q93" s="58"/>
      <c r="R93" s="58"/>
      <c r="S93" s="58"/>
      <c r="T93" s="58"/>
      <c r="U93" s="58"/>
      <c r="V93" s="58"/>
    </row>
    <row r="94" spans="2:22" x14ac:dyDescent="0.25">
      <c r="B94" s="145"/>
      <c r="C94" s="145"/>
      <c r="D94" s="145"/>
      <c r="E94" s="145"/>
      <c r="F94" s="145"/>
      <c r="G94" s="146"/>
      <c r="H94" s="76"/>
      <c r="I94" s="58"/>
      <c r="J94" s="58"/>
      <c r="K94" s="58"/>
      <c r="L94" s="147"/>
      <c r="M94" s="184"/>
      <c r="N94" s="184"/>
      <c r="O94" s="58"/>
      <c r="P94" s="58"/>
      <c r="Q94" s="58"/>
      <c r="R94" s="58"/>
      <c r="S94" s="58"/>
      <c r="T94" s="58"/>
      <c r="U94" s="58"/>
      <c r="V94" s="58"/>
    </row>
    <row r="95" spans="2:22" ht="20.25" x14ac:dyDescent="0.25">
      <c r="B95" s="409" t="s">
        <v>81</v>
      </c>
      <c r="C95" s="409"/>
      <c r="D95" s="409"/>
      <c r="E95" s="409"/>
      <c r="F95" s="409"/>
      <c r="G95" s="409"/>
      <c r="H95" s="409"/>
      <c r="I95" s="409"/>
      <c r="J95" s="409"/>
      <c r="K95" s="409"/>
      <c r="L95" s="409"/>
      <c r="M95" s="409"/>
      <c r="N95" s="409"/>
      <c r="O95" s="409"/>
      <c r="P95" s="409"/>
      <c r="Q95" s="409"/>
      <c r="R95" s="409"/>
      <c r="S95" s="409"/>
      <c r="T95" s="409"/>
      <c r="U95" s="409"/>
      <c r="V95" s="409"/>
    </row>
    <row r="96" spans="2:22" x14ac:dyDescent="0.25">
      <c r="B96" s="77"/>
      <c r="C96" s="78"/>
      <c r="D96" s="78"/>
      <c r="E96" s="78"/>
      <c r="F96" s="79"/>
      <c r="G96" s="80"/>
      <c r="H96" s="46" t="s">
        <v>7</v>
      </c>
      <c r="I96" s="60"/>
      <c r="J96" s="60" t="s">
        <v>13</v>
      </c>
      <c r="K96" s="359" t="s">
        <v>269</v>
      </c>
      <c r="L96" s="365" t="s">
        <v>15</v>
      </c>
      <c r="M96" s="359" t="s">
        <v>16</v>
      </c>
      <c r="N96" s="46"/>
      <c r="O96" s="46"/>
      <c r="P96" s="60" t="s">
        <v>16</v>
      </c>
      <c r="Q96" s="60" t="s">
        <v>18</v>
      </c>
      <c r="R96" s="60" t="s">
        <v>18</v>
      </c>
      <c r="S96" s="60" t="s">
        <v>271</v>
      </c>
      <c r="T96" s="60" t="s">
        <v>18</v>
      </c>
      <c r="U96" s="60" t="s">
        <v>13</v>
      </c>
      <c r="V96" s="60" t="s">
        <v>16</v>
      </c>
    </row>
    <row r="97" spans="2:23" ht="22.5" x14ac:dyDescent="0.25">
      <c r="B97" s="412" t="s">
        <v>20</v>
      </c>
      <c r="C97" s="413"/>
      <c r="D97" s="413"/>
      <c r="E97" s="413"/>
      <c r="F97" s="414"/>
      <c r="G97" s="82" t="s">
        <v>21</v>
      </c>
      <c r="H97" s="47" t="s">
        <v>22</v>
      </c>
      <c r="I97" s="61" t="s">
        <v>23</v>
      </c>
      <c r="J97" s="61" t="s">
        <v>24</v>
      </c>
      <c r="K97" s="61" t="s">
        <v>25</v>
      </c>
      <c r="L97" s="366" t="s">
        <v>6</v>
      </c>
      <c r="M97" s="360" t="s">
        <v>26</v>
      </c>
      <c r="N97" s="363" t="s">
        <v>270</v>
      </c>
      <c r="O97" s="47" t="s">
        <v>27</v>
      </c>
      <c r="P97" s="61" t="s">
        <v>28</v>
      </c>
      <c r="Q97" s="61" t="s">
        <v>25</v>
      </c>
      <c r="R97" s="61" t="s">
        <v>279</v>
      </c>
      <c r="S97" s="61"/>
      <c r="T97" s="61" t="s">
        <v>29</v>
      </c>
      <c r="U97" s="61" t="s">
        <v>31</v>
      </c>
      <c r="V97" s="61" t="s">
        <v>32</v>
      </c>
    </row>
    <row r="98" spans="2:23" x14ac:dyDescent="0.25">
      <c r="B98" s="84"/>
      <c r="C98" s="85"/>
      <c r="D98" s="85"/>
      <c r="E98" s="85"/>
      <c r="F98" s="86"/>
      <c r="G98" s="87"/>
      <c r="H98" s="47" t="s">
        <v>33</v>
      </c>
      <c r="I98" s="48"/>
      <c r="J98" s="48" t="s">
        <v>34</v>
      </c>
      <c r="K98" s="48" t="s">
        <v>272</v>
      </c>
      <c r="L98" s="367" t="s">
        <v>14</v>
      </c>
      <c r="M98" s="361"/>
      <c r="N98" s="51"/>
      <c r="O98" s="51"/>
      <c r="P98" s="48" t="s">
        <v>35</v>
      </c>
      <c r="Q98" s="48" t="s">
        <v>2</v>
      </c>
      <c r="R98" s="48" t="s">
        <v>272</v>
      </c>
      <c r="S98" s="48" t="s">
        <v>30</v>
      </c>
      <c r="T98" s="48"/>
      <c r="U98" s="48" t="s">
        <v>38</v>
      </c>
      <c r="V98" s="48" t="s">
        <v>39</v>
      </c>
    </row>
    <row r="99" spans="2:23" x14ac:dyDescent="0.25">
      <c r="B99" s="125"/>
      <c r="C99" s="126"/>
      <c r="D99" s="126"/>
      <c r="E99" s="126"/>
      <c r="F99" s="126"/>
      <c r="G99" s="127"/>
      <c r="H99" s="70"/>
      <c r="I99" s="54"/>
      <c r="J99" s="54"/>
      <c r="K99" s="54"/>
      <c r="L99" s="128"/>
      <c r="M99" s="155"/>
      <c r="N99" s="155"/>
      <c r="O99" s="54"/>
      <c r="P99" s="129"/>
      <c r="Q99" s="129"/>
      <c r="R99" s="129"/>
      <c r="S99" s="129"/>
      <c r="T99" s="129"/>
      <c r="U99" s="129"/>
      <c r="V99" s="130"/>
    </row>
    <row r="100" spans="2:23" x14ac:dyDescent="0.25">
      <c r="B100" s="131"/>
      <c r="C100" s="132"/>
      <c r="D100" s="132"/>
      <c r="E100" s="132"/>
      <c r="F100" s="132"/>
      <c r="G100" s="42" t="str">
        <f>B95</f>
        <v>2.6.1.05. EQUIPOS DE COMPUTACION</v>
      </c>
      <c r="H100" s="71"/>
      <c r="I100" s="55"/>
      <c r="J100" s="55"/>
      <c r="K100" s="55"/>
      <c r="L100" s="133"/>
      <c r="M100" s="155"/>
      <c r="N100" s="155"/>
      <c r="O100" s="55"/>
      <c r="P100" s="134"/>
      <c r="Q100" s="134"/>
      <c r="R100" s="134"/>
      <c r="S100" s="134"/>
      <c r="T100" s="134"/>
      <c r="U100" s="134"/>
      <c r="V100" s="135"/>
    </row>
    <row r="101" spans="2:23" s="1" customFormat="1" x14ac:dyDescent="0.25">
      <c r="B101" s="150" t="s">
        <v>40</v>
      </c>
      <c r="C101" s="151" t="s">
        <v>41</v>
      </c>
      <c r="D101" s="151" t="s">
        <v>42</v>
      </c>
      <c r="E101" s="151" t="s">
        <v>49</v>
      </c>
      <c r="F101" s="151" t="s">
        <v>66</v>
      </c>
      <c r="G101" s="152" t="s">
        <v>126</v>
      </c>
      <c r="H101" s="153">
        <v>2015</v>
      </c>
      <c r="I101" s="154">
        <v>840000</v>
      </c>
      <c r="J101" s="155">
        <v>4</v>
      </c>
      <c r="K101" s="154">
        <v>866040</v>
      </c>
      <c r="L101" s="396">
        <f t="shared" ref="L101:L117" si="21">+$M$14</f>
        <v>1.0391999999999999</v>
      </c>
      <c r="M101" s="154">
        <f t="shared" ref="M101:M117" si="22">+K101*L101</f>
        <v>899988.76799999992</v>
      </c>
      <c r="N101" s="154">
        <f t="shared" ref="N101:N117" si="23">+M101-K101</f>
        <v>33948.767999999924</v>
      </c>
      <c r="O101" s="154">
        <f t="shared" ref="O101:O163" si="24">M101*10%</f>
        <v>89998.876799999998</v>
      </c>
      <c r="P101" s="157">
        <f t="shared" ref="P101:P117" si="25">+M101-O101</f>
        <v>809989.89119999995</v>
      </c>
      <c r="Q101" s="157">
        <f t="shared" ref="Q101:Q163" si="26">P101/U101</f>
        <v>269996.63039999997</v>
      </c>
      <c r="R101" s="157">
        <v>0</v>
      </c>
      <c r="S101" s="157">
        <f>R101*L101</f>
        <v>0</v>
      </c>
      <c r="T101" s="157">
        <f>+Q101+R101</f>
        <v>269996.63039999997</v>
      </c>
      <c r="U101" s="157">
        <f t="shared" ref="U101:U117" si="27">$J101-($R$10-$H101)</f>
        <v>3</v>
      </c>
      <c r="V101" s="158">
        <f>M101-T101</f>
        <v>629992.13760000002</v>
      </c>
      <c r="W101" s="28"/>
    </row>
    <row r="102" spans="2:23" s="28" customFormat="1" ht="12" x14ac:dyDescent="0.25">
      <c r="B102" s="150" t="s">
        <v>40</v>
      </c>
      <c r="C102" s="151" t="s">
        <v>41</v>
      </c>
      <c r="D102" s="151" t="s">
        <v>42</v>
      </c>
      <c r="E102" s="151" t="s">
        <v>49</v>
      </c>
      <c r="F102" s="151" t="s">
        <v>67</v>
      </c>
      <c r="G102" s="159" t="s">
        <v>128</v>
      </c>
      <c r="H102" s="153">
        <v>2015</v>
      </c>
      <c r="I102" s="154">
        <v>1500000</v>
      </c>
      <c r="J102" s="155">
        <v>4</v>
      </c>
      <c r="K102" s="154">
        <v>1546500</v>
      </c>
      <c r="L102" s="396">
        <f t="shared" si="21"/>
        <v>1.0391999999999999</v>
      </c>
      <c r="M102" s="154">
        <f t="shared" si="22"/>
        <v>1607122.7999999998</v>
      </c>
      <c r="N102" s="154">
        <f t="shared" si="23"/>
        <v>60622.799999999814</v>
      </c>
      <c r="O102" s="154">
        <f t="shared" si="24"/>
        <v>160712.28</v>
      </c>
      <c r="P102" s="157">
        <f t="shared" si="25"/>
        <v>1446410.5199999998</v>
      </c>
      <c r="Q102" s="157">
        <f t="shared" si="26"/>
        <v>482136.83999999991</v>
      </c>
      <c r="R102" s="157">
        <v>0</v>
      </c>
      <c r="S102" s="157">
        <f t="shared" ref="S102:S163" si="28">R102*L102</f>
        <v>0</v>
      </c>
      <c r="T102" s="157">
        <f t="shared" ref="T102:T163" si="29">+Q102+R102</f>
        <v>482136.83999999991</v>
      </c>
      <c r="U102" s="157">
        <f t="shared" si="27"/>
        <v>3</v>
      </c>
      <c r="V102" s="158">
        <f t="shared" ref="V102:V163" si="30">M102-T102</f>
        <v>1124985.96</v>
      </c>
    </row>
    <row r="103" spans="2:23" s="28" customFormat="1" ht="12" x14ac:dyDescent="0.25">
      <c r="B103" s="150" t="s">
        <v>40</v>
      </c>
      <c r="C103" s="151" t="s">
        <v>41</v>
      </c>
      <c r="D103" s="151" t="s">
        <v>42</v>
      </c>
      <c r="E103" s="151" t="s">
        <v>49</v>
      </c>
      <c r="F103" s="151" t="s">
        <v>68</v>
      </c>
      <c r="G103" s="159" t="s">
        <v>127</v>
      </c>
      <c r="H103" s="153">
        <v>2015</v>
      </c>
      <c r="I103" s="154">
        <v>1800000</v>
      </c>
      <c r="J103" s="155">
        <v>4</v>
      </c>
      <c r="K103" s="154">
        <v>1855800</v>
      </c>
      <c r="L103" s="396">
        <f t="shared" si="21"/>
        <v>1.0391999999999999</v>
      </c>
      <c r="M103" s="154">
        <f t="shared" si="22"/>
        <v>1928547.3599999999</v>
      </c>
      <c r="N103" s="154">
        <f t="shared" si="23"/>
        <v>72747.35999999987</v>
      </c>
      <c r="O103" s="154">
        <f t="shared" si="24"/>
        <v>192854.736</v>
      </c>
      <c r="P103" s="157">
        <f t="shared" si="25"/>
        <v>1735692.6239999998</v>
      </c>
      <c r="Q103" s="157">
        <f t="shared" si="26"/>
        <v>578564.20799999998</v>
      </c>
      <c r="R103" s="157">
        <v>0</v>
      </c>
      <c r="S103" s="157">
        <f t="shared" si="28"/>
        <v>0</v>
      </c>
      <c r="T103" s="157">
        <f t="shared" si="29"/>
        <v>578564.20799999998</v>
      </c>
      <c r="U103" s="157">
        <f t="shared" si="27"/>
        <v>3</v>
      </c>
      <c r="V103" s="158">
        <f t="shared" si="30"/>
        <v>1349983.1519999998</v>
      </c>
    </row>
    <row r="104" spans="2:23" s="28" customFormat="1" ht="12" x14ac:dyDescent="0.25">
      <c r="B104" s="150" t="s">
        <v>40</v>
      </c>
      <c r="C104" s="151" t="s">
        <v>41</v>
      </c>
      <c r="D104" s="151" t="s">
        <v>42</v>
      </c>
      <c r="E104" s="151" t="s">
        <v>49</v>
      </c>
      <c r="F104" s="151" t="s">
        <v>69</v>
      </c>
      <c r="G104" s="159" t="s">
        <v>129</v>
      </c>
      <c r="H104" s="153">
        <v>2015</v>
      </c>
      <c r="I104" s="154">
        <v>1800000</v>
      </c>
      <c r="J104" s="155">
        <v>4</v>
      </c>
      <c r="K104" s="154">
        <v>1855800</v>
      </c>
      <c r="L104" s="396">
        <f t="shared" si="21"/>
        <v>1.0391999999999999</v>
      </c>
      <c r="M104" s="154">
        <f t="shared" si="22"/>
        <v>1928547.3599999999</v>
      </c>
      <c r="N104" s="154">
        <f t="shared" si="23"/>
        <v>72747.35999999987</v>
      </c>
      <c r="O104" s="154">
        <f t="shared" si="24"/>
        <v>192854.736</v>
      </c>
      <c r="P104" s="157">
        <f t="shared" si="25"/>
        <v>1735692.6239999998</v>
      </c>
      <c r="Q104" s="157">
        <f t="shared" si="26"/>
        <v>578564.20799999998</v>
      </c>
      <c r="R104" s="157">
        <v>0</v>
      </c>
      <c r="S104" s="157">
        <f t="shared" si="28"/>
        <v>0</v>
      </c>
      <c r="T104" s="157">
        <f t="shared" si="29"/>
        <v>578564.20799999998</v>
      </c>
      <c r="U104" s="157">
        <f t="shared" si="27"/>
        <v>3</v>
      </c>
      <c r="V104" s="158">
        <f t="shared" si="30"/>
        <v>1349983.1519999998</v>
      </c>
    </row>
    <row r="105" spans="2:23" s="28" customFormat="1" ht="12" x14ac:dyDescent="0.25">
      <c r="B105" s="150" t="s">
        <v>40</v>
      </c>
      <c r="C105" s="151" t="s">
        <v>41</v>
      </c>
      <c r="D105" s="151" t="s">
        <v>42</v>
      </c>
      <c r="E105" s="151" t="s">
        <v>49</v>
      </c>
      <c r="F105" s="151" t="s">
        <v>75</v>
      </c>
      <c r="G105" s="159" t="s">
        <v>129</v>
      </c>
      <c r="H105" s="153">
        <v>2015</v>
      </c>
      <c r="I105" s="154">
        <v>1800000</v>
      </c>
      <c r="J105" s="155">
        <v>4</v>
      </c>
      <c r="K105" s="154">
        <v>1855800</v>
      </c>
      <c r="L105" s="396">
        <f t="shared" si="21"/>
        <v>1.0391999999999999</v>
      </c>
      <c r="M105" s="154">
        <f t="shared" si="22"/>
        <v>1928547.3599999999</v>
      </c>
      <c r="N105" s="154">
        <f t="shared" si="23"/>
        <v>72747.35999999987</v>
      </c>
      <c r="O105" s="154">
        <f t="shared" si="24"/>
        <v>192854.736</v>
      </c>
      <c r="P105" s="157">
        <f t="shared" si="25"/>
        <v>1735692.6239999998</v>
      </c>
      <c r="Q105" s="157">
        <f t="shared" si="26"/>
        <v>578564.20799999998</v>
      </c>
      <c r="R105" s="157">
        <v>0</v>
      </c>
      <c r="S105" s="157">
        <f t="shared" si="28"/>
        <v>0</v>
      </c>
      <c r="T105" s="157">
        <f t="shared" si="29"/>
        <v>578564.20799999998</v>
      </c>
      <c r="U105" s="157">
        <f t="shared" si="27"/>
        <v>3</v>
      </c>
      <c r="V105" s="158">
        <f t="shared" si="30"/>
        <v>1349983.1519999998</v>
      </c>
    </row>
    <row r="106" spans="2:23" s="28" customFormat="1" ht="12" x14ac:dyDescent="0.25">
      <c r="B106" s="150" t="s">
        <v>40</v>
      </c>
      <c r="C106" s="151" t="s">
        <v>41</v>
      </c>
      <c r="D106" s="151" t="s">
        <v>42</v>
      </c>
      <c r="E106" s="151" t="s">
        <v>49</v>
      </c>
      <c r="F106" s="151" t="s">
        <v>76</v>
      </c>
      <c r="G106" s="159" t="s">
        <v>130</v>
      </c>
      <c r="H106" s="153">
        <v>2015</v>
      </c>
      <c r="I106" s="154">
        <v>1800000</v>
      </c>
      <c r="J106" s="155">
        <v>4</v>
      </c>
      <c r="K106" s="154">
        <v>1855800</v>
      </c>
      <c r="L106" s="396">
        <f t="shared" si="21"/>
        <v>1.0391999999999999</v>
      </c>
      <c r="M106" s="154">
        <f t="shared" si="22"/>
        <v>1928547.3599999999</v>
      </c>
      <c r="N106" s="154">
        <f t="shared" si="23"/>
        <v>72747.35999999987</v>
      </c>
      <c r="O106" s="154">
        <f t="shared" si="24"/>
        <v>192854.736</v>
      </c>
      <c r="P106" s="157">
        <f t="shared" si="25"/>
        <v>1735692.6239999998</v>
      </c>
      <c r="Q106" s="157">
        <f t="shared" si="26"/>
        <v>578564.20799999998</v>
      </c>
      <c r="R106" s="157">
        <v>0</v>
      </c>
      <c r="S106" s="157">
        <f t="shared" si="28"/>
        <v>0</v>
      </c>
      <c r="T106" s="157">
        <f t="shared" si="29"/>
        <v>578564.20799999998</v>
      </c>
      <c r="U106" s="157">
        <f t="shared" si="27"/>
        <v>3</v>
      </c>
      <c r="V106" s="158">
        <f t="shared" si="30"/>
        <v>1349983.1519999998</v>
      </c>
    </row>
    <row r="107" spans="2:23" s="28" customFormat="1" ht="12" x14ac:dyDescent="0.25">
      <c r="B107" s="150" t="s">
        <v>40</v>
      </c>
      <c r="C107" s="151" t="s">
        <v>41</v>
      </c>
      <c r="D107" s="151" t="s">
        <v>42</v>
      </c>
      <c r="E107" s="151" t="s">
        <v>49</v>
      </c>
      <c r="F107" s="151" t="s">
        <v>77</v>
      </c>
      <c r="G107" s="159" t="s">
        <v>128</v>
      </c>
      <c r="H107" s="153">
        <v>2015</v>
      </c>
      <c r="I107" s="154">
        <v>1500000</v>
      </c>
      <c r="J107" s="155">
        <v>4</v>
      </c>
      <c r="K107" s="154">
        <v>1546500</v>
      </c>
      <c r="L107" s="396">
        <f t="shared" si="21"/>
        <v>1.0391999999999999</v>
      </c>
      <c r="M107" s="154">
        <f t="shared" si="22"/>
        <v>1607122.7999999998</v>
      </c>
      <c r="N107" s="154">
        <f t="shared" si="23"/>
        <v>60622.799999999814</v>
      </c>
      <c r="O107" s="154">
        <f t="shared" si="24"/>
        <v>160712.28</v>
      </c>
      <c r="P107" s="157">
        <f t="shared" si="25"/>
        <v>1446410.5199999998</v>
      </c>
      <c r="Q107" s="157">
        <f t="shared" si="26"/>
        <v>482136.83999999991</v>
      </c>
      <c r="R107" s="157">
        <v>0</v>
      </c>
      <c r="S107" s="157">
        <f t="shared" si="28"/>
        <v>0</v>
      </c>
      <c r="T107" s="157">
        <f t="shared" si="29"/>
        <v>482136.83999999991</v>
      </c>
      <c r="U107" s="157">
        <f t="shared" si="27"/>
        <v>3</v>
      </c>
      <c r="V107" s="158">
        <f t="shared" si="30"/>
        <v>1124985.96</v>
      </c>
    </row>
    <row r="108" spans="2:23" s="28" customFormat="1" ht="12" x14ac:dyDescent="0.25">
      <c r="B108" s="150" t="s">
        <v>40</v>
      </c>
      <c r="C108" s="151" t="s">
        <v>41</v>
      </c>
      <c r="D108" s="151" t="s">
        <v>42</v>
      </c>
      <c r="E108" s="151" t="s">
        <v>49</v>
      </c>
      <c r="F108" s="151" t="s">
        <v>82</v>
      </c>
      <c r="G108" s="159" t="s">
        <v>129</v>
      </c>
      <c r="H108" s="153">
        <v>2015</v>
      </c>
      <c r="I108" s="154">
        <v>1800000</v>
      </c>
      <c r="J108" s="155">
        <v>4</v>
      </c>
      <c r="K108" s="154">
        <v>1855800</v>
      </c>
      <c r="L108" s="396">
        <f t="shared" si="21"/>
        <v>1.0391999999999999</v>
      </c>
      <c r="M108" s="154">
        <f t="shared" si="22"/>
        <v>1928547.3599999999</v>
      </c>
      <c r="N108" s="154">
        <f t="shared" si="23"/>
        <v>72747.35999999987</v>
      </c>
      <c r="O108" s="154">
        <f t="shared" si="24"/>
        <v>192854.736</v>
      </c>
      <c r="P108" s="157">
        <f t="shared" si="25"/>
        <v>1735692.6239999998</v>
      </c>
      <c r="Q108" s="157">
        <f t="shared" si="26"/>
        <v>578564.20799999998</v>
      </c>
      <c r="R108" s="157">
        <v>0</v>
      </c>
      <c r="S108" s="157">
        <f t="shared" si="28"/>
        <v>0</v>
      </c>
      <c r="T108" s="157">
        <f t="shared" si="29"/>
        <v>578564.20799999998</v>
      </c>
      <c r="U108" s="157">
        <f t="shared" si="27"/>
        <v>3</v>
      </c>
      <c r="V108" s="158">
        <f t="shared" si="30"/>
        <v>1349983.1519999998</v>
      </c>
    </row>
    <row r="109" spans="2:23" s="28" customFormat="1" ht="12" x14ac:dyDescent="0.25">
      <c r="B109" s="150" t="s">
        <v>40</v>
      </c>
      <c r="C109" s="151" t="s">
        <v>41</v>
      </c>
      <c r="D109" s="151" t="s">
        <v>42</v>
      </c>
      <c r="E109" s="151" t="s">
        <v>49</v>
      </c>
      <c r="F109" s="151" t="s">
        <v>83</v>
      </c>
      <c r="G109" s="159" t="s">
        <v>131</v>
      </c>
      <c r="H109" s="153">
        <v>2015</v>
      </c>
      <c r="I109" s="154">
        <v>1500000</v>
      </c>
      <c r="J109" s="155">
        <v>4</v>
      </c>
      <c r="K109" s="154">
        <v>1546500</v>
      </c>
      <c r="L109" s="396">
        <f t="shared" si="21"/>
        <v>1.0391999999999999</v>
      </c>
      <c r="M109" s="154">
        <f t="shared" si="22"/>
        <v>1607122.7999999998</v>
      </c>
      <c r="N109" s="154">
        <f t="shared" si="23"/>
        <v>60622.799999999814</v>
      </c>
      <c r="O109" s="154">
        <f t="shared" si="24"/>
        <v>160712.28</v>
      </c>
      <c r="P109" s="157">
        <f t="shared" si="25"/>
        <v>1446410.5199999998</v>
      </c>
      <c r="Q109" s="157">
        <f t="shared" si="26"/>
        <v>482136.83999999991</v>
      </c>
      <c r="R109" s="157">
        <v>0</v>
      </c>
      <c r="S109" s="157">
        <f t="shared" si="28"/>
        <v>0</v>
      </c>
      <c r="T109" s="157">
        <f t="shared" si="29"/>
        <v>482136.83999999991</v>
      </c>
      <c r="U109" s="157">
        <f t="shared" si="27"/>
        <v>3</v>
      </c>
      <c r="V109" s="158">
        <f t="shared" si="30"/>
        <v>1124985.96</v>
      </c>
    </row>
    <row r="110" spans="2:23" s="28" customFormat="1" ht="12" x14ac:dyDescent="0.25">
      <c r="B110" s="150" t="s">
        <v>40</v>
      </c>
      <c r="C110" s="151" t="s">
        <v>41</v>
      </c>
      <c r="D110" s="151" t="s">
        <v>42</v>
      </c>
      <c r="E110" s="151" t="s">
        <v>49</v>
      </c>
      <c r="F110" s="151" t="s">
        <v>84</v>
      </c>
      <c r="G110" s="159" t="s">
        <v>132</v>
      </c>
      <c r="H110" s="153">
        <v>2015</v>
      </c>
      <c r="I110" s="154">
        <v>800000</v>
      </c>
      <c r="J110" s="155">
        <v>4</v>
      </c>
      <c r="K110" s="154">
        <v>824800</v>
      </c>
      <c r="L110" s="396">
        <f t="shared" si="21"/>
        <v>1.0391999999999999</v>
      </c>
      <c r="M110" s="154">
        <f t="shared" si="22"/>
        <v>857132.15999999992</v>
      </c>
      <c r="N110" s="154">
        <f t="shared" si="23"/>
        <v>32332.159999999916</v>
      </c>
      <c r="O110" s="154">
        <f t="shared" si="24"/>
        <v>85713.216</v>
      </c>
      <c r="P110" s="157">
        <f t="shared" si="25"/>
        <v>771418.9439999999</v>
      </c>
      <c r="Q110" s="157">
        <f t="shared" si="26"/>
        <v>257139.64799999996</v>
      </c>
      <c r="R110" s="157">
        <v>0</v>
      </c>
      <c r="S110" s="157">
        <f t="shared" si="28"/>
        <v>0</v>
      </c>
      <c r="T110" s="157">
        <f t="shared" si="29"/>
        <v>257139.64799999996</v>
      </c>
      <c r="U110" s="157">
        <f t="shared" si="27"/>
        <v>3</v>
      </c>
      <c r="V110" s="158">
        <f t="shared" si="30"/>
        <v>599992.51199999999</v>
      </c>
    </row>
    <row r="111" spans="2:23" s="28" customFormat="1" ht="12" x14ac:dyDescent="0.25">
      <c r="B111" s="150" t="s">
        <v>40</v>
      </c>
      <c r="C111" s="151" t="s">
        <v>41</v>
      </c>
      <c r="D111" s="151" t="s">
        <v>42</v>
      </c>
      <c r="E111" s="151" t="s">
        <v>49</v>
      </c>
      <c r="F111" s="151" t="s">
        <v>85</v>
      </c>
      <c r="G111" s="159" t="s">
        <v>133</v>
      </c>
      <c r="H111" s="153">
        <v>2015</v>
      </c>
      <c r="I111" s="154">
        <v>130000</v>
      </c>
      <c r="J111" s="155">
        <v>4</v>
      </c>
      <c r="K111" s="154">
        <v>134030</v>
      </c>
      <c r="L111" s="396">
        <f t="shared" si="21"/>
        <v>1.0391999999999999</v>
      </c>
      <c r="M111" s="154">
        <f t="shared" si="22"/>
        <v>139283.976</v>
      </c>
      <c r="N111" s="154">
        <f t="shared" si="23"/>
        <v>5253.9759999999951</v>
      </c>
      <c r="O111" s="154">
        <f t="shared" si="24"/>
        <v>13928.3976</v>
      </c>
      <c r="P111" s="157">
        <f t="shared" si="25"/>
        <v>125355.5784</v>
      </c>
      <c r="Q111" s="157">
        <f t="shared" si="26"/>
        <v>41785.192799999997</v>
      </c>
      <c r="R111" s="157">
        <v>0</v>
      </c>
      <c r="S111" s="157">
        <f t="shared" si="28"/>
        <v>0</v>
      </c>
      <c r="T111" s="157">
        <f t="shared" si="29"/>
        <v>41785.192799999997</v>
      </c>
      <c r="U111" s="157">
        <f t="shared" si="27"/>
        <v>3</v>
      </c>
      <c r="V111" s="158">
        <f t="shared" si="30"/>
        <v>97498.783200000005</v>
      </c>
    </row>
    <row r="112" spans="2:23" s="28" customFormat="1" ht="12" x14ac:dyDescent="0.25">
      <c r="B112" s="150" t="s">
        <v>40</v>
      </c>
      <c r="C112" s="151" t="s">
        <v>41</v>
      </c>
      <c r="D112" s="151" t="s">
        <v>42</v>
      </c>
      <c r="E112" s="151" t="s">
        <v>49</v>
      </c>
      <c r="F112" s="151" t="s">
        <v>86</v>
      </c>
      <c r="G112" s="159" t="s">
        <v>134</v>
      </c>
      <c r="H112" s="153">
        <v>2015</v>
      </c>
      <c r="I112" s="154">
        <v>180000</v>
      </c>
      <c r="J112" s="155">
        <v>4</v>
      </c>
      <c r="K112" s="154">
        <v>185580</v>
      </c>
      <c r="L112" s="396">
        <f t="shared" si="21"/>
        <v>1.0391999999999999</v>
      </c>
      <c r="M112" s="154">
        <f t="shared" si="22"/>
        <v>192854.73599999998</v>
      </c>
      <c r="N112" s="154">
        <f t="shared" si="23"/>
        <v>7274.7359999999753</v>
      </c>
      <c r="O112" s="154">
        <f t="shared" si="24"/>
        <v>19285.473599999998</v>
      </c>
      <c r="P112" s="157">
        <f t="shared" si="25"/>
        <v>173569.26239999998</v>
      </c>
      <c r="Q112" s="157">
        <f t="shared" si="26"/>
        <v>57856.420799999993</v>
      </c>
      <c r="R112" s="157">
        <v>0</v>
      </c>
      <c r="S112" s="157">
        <f t="shared" si="28"/>
        <v>0</v>
      </c>
      <c r="T112" s="157">
        <f t="shared" si="29"/>
        <v>57856.420799999993</v>
      </c>
      <c r="U112" s="157">
        <f t="shared" si="27"/>
        <v>3</v>
      </c>
      <c r="V112" s="158">
        <f t="shared" si="30"/>
        <v>134998.31519999998</v>
      </c>
    </row>
    <row r="113" spans="2:22" s="28" customFormat="1" ht="12" x14ac:dyDescent="0.25">
      <c r="B113" s="150" t="s">
        <v>40</v>
      </c>
      <c r="C113" s="151" t="s">
        <v>41</v>
      </c>
      <c r="D113" s="151" t="s">
        <v>42</v>
      </c>
      <c r="E113" s="151" t="s">
        <v>49</v>
      </c>
      <c r="F113" s="151" t="s">
        <v>87</v>
      </c>
      <c r="G113" s="159" t="s">
        <v>135</v>
      </c>
      <c r="H113" s="153">
        <v>2015</v>
      </c>
      <c r="I113" s="154">
        <v>350000</v>
      </c>
      <c r="J113" s="155">
        <v>4</v>
      </c>
      <c r="K113" s="154">
        <v>360850</v>
      </c>
      <c r="L113" s="396">
        <f t="shared" si="21"/>
        <v>1.0391999999999999</v>
      </c>
      <c r="M113" s="154">
        <f t="shared" si="22"/>
        <v>374995.31999999995</v>
      </c>
      <c r="N113" s="154">
        <f t="shared" si="23"/>
        <v>14145.319999999949</v>
      </c>
      <c r="O113" s="154">
        <f t="shared" si="24"/>
        <v>37499.531999999999</v>
      </c>
      <c r="P113" s="157">
        <f t="shared" si="25"/>
        <v>337495.78799999994</v>
      </c>
      <c r="Q113" s="157">
        <f t="shared" si="26"/>
        <v>112498.59599999998</v>
      </c>
      <c r="R113" s="157">
        <v>0</v>
      </c>
      <c r="S113" s="157">
        <f t="shared" si="28"/>
        <v>0</v>
      </c>
      <c r="T113" s="157">
        <f t="shared" si="29"/>
        <v>112498.59599999998</v>
      </c>
      <c r="U113" s="157">
        <f t="shared" si="27"/>
        <v>3</v>
      </c>
      <c r="V113" s="158">
        <f t="shared" si="30"/>
        <v>262496.72399999999</v>
      </c>
    </row>
    <row r="114" spans="2:22" s="28" customFormat="1" ht="12" x14ac:dyDescent="0.25">
      <c r="B114" s="150" t="s">
        <v>40</v>
      </c>
      <c r="C114" s="151" t="s">
        <v>41</v>
      </c>
      <c r="D114" s="151" t="s">
        <v>42</v>
      </c>
      <c r="E114" s="151" t="s">
        <v>49</v>
      </c>
      <c r="F114" s="151" t="s">
        <v>88</v>
      </c>
      <c r="G114" s="159" t="s">
        <v>136</v>
      </c>
      <c r="H114" s="153">
        <v>2015</v>
      </c>
      <c r="I114" s="154">
        <v>180000</v>
      </c>
      <c r="J114" s="155">
        <v>4</v>
      </c>
      <c r="K114" s="154">
        <v>185580</v>
      </c>
      <c r="L114" s="396">
        <f t="shared" si="21"/>
        <v>1.0391999999999999</v>
      </c>
      <c r="M114" s="154">
        <f t="shared" si="22"/>
        <v>192854.73599999998</v>
      </c>
      <c r="N114" s="154">
        <f t="shared" si="23"/>
        <v>7274.7359999999753</v>
      </c>
      <c r="O114" s="154">
        <f t="shared" si="24"/>
        <v>19285.473599999998</v>
      </c>
      <c r="P114" s="157">
        <f t="shared" si="25"/>
        <v>173569.26239999998</v>
      </c>
      <c r="Q114" s="157">
        <f t="shared" si="26"/>
        <v>57856.420799999993</v>
      </c>
      <c r="R114" s="157">
        <v>0</v>
      </c>
      <c r="S114" s="157">
        <f t="shared" si="28"/>
        <v>0</v>
      </c>
      <c r="T114" s="157">
        <f t="shared" si="29"/>
        <v>57856.420799999993</v>
      </c>
      <c r="U114" s="157">
        <f t="shared" si="27"/>
        <v>3</v>
      </c>
      <c r="V114" s="158">
        <f t="shared" si="30"/>
        <v>134998.31519999998</v>
      </c>
    </row>
    <row r="115" spans="2:22" s="28" customFormat="1" ht="12" x14ac:dyDescent="0.25">
      <c r="B115" s="150" t="s">
        <v>40</v>
      </c>
      <c r="C115" s="151" t="s">
        <v>41</v>
      </c>
      <c r="D115" s="151" t="s">
        <v>42</v>
      </c>
      <c r="E115" s="151" t="s">
        <v>49</v>
      </c>
      <c r="F115" s="151" t="s">
        <v>89</v>
      </c>
      <c r="G115" s="159" t="s">
        <v>137</v>
      </c>
      <c r="H115" s="153">
        <v>2015</v>
      </c>
      <c r="I115" s="154">
        <v>350000</v>
      </c>
      <c r="J115" s="155">
        <v>4</v>
      </c>
      <c r="K115" s="154">
        <v>360850</v>
      </c>
      <c r="L115" s="396">
        <f t="shared" si="21"/>
        <v>1.0391999999999999</v>
      </c>
      <c r="M115" s="154">
        <f t="shared" si="22"/>
        <v>374995.31999999995</v>
      </c>
      <c r="N115" s="154">
        <f t="shared" si="23"/>
        <v>14145.319999999949</v>
      </c>
      <c r="O115" s="154">
        <f t="shared" si="24"/>
        <v>37499.531999999999</v>
      </c>
      <c r="P115" s="157">
        <f t="shared" si="25"/>
        <v>337495.78799999994</v>
      </c>
      <c r="Q115" s="157">
        <f t="shared" si="26"/>
        <v>112498.59599999998</v>
      </c>
      <c r="R115" s="157">
        <v>0</v>
      </c>
      <c r="S115" s="157">
        <f t="shared" si="28"/>
        <v>0</v>
      </c>
      <c r="T115" s="157">
        <f t="shared" si="29"/>
        <v>112498.59599999998</v>
      </c>
      <c r="U115" s="157">
        <f t="shared" si="27"/>
        <v>3</v>
      </c>
      <c r="V115" s="158">
        <f t="shared" si="30"/>
        <v>262496.72399999999</v>
      </c>
    </row>
    <row r="116" spans="2:22" s="28" customFormat="1" ht="12" x14ac:dyDescent="0.25">
      <c r="B116" s="150" t="s">
        <v>40</v>
      </c>
      <c r="C116" s="151" t="s">
        <v>41</v>
      </c>
      <c r="D116" s="151" t="s">
        <v>42</v>
      </c>
      <c r="E116" s="151" t="s">
        <v>49</v>
      </c>
      <c r="F116" s="151" t="s">
        <v>90</v>
      </c>
      <c r="G116" s="159" t="s">
        <v>138</v>
      </c>
      <c r="H116" s="153">
        <v>2015</v>
      </c>
      <c r="I116" s="154">
        <v>180000</v>
      </c>
      <c r="J116" s="155">
        <v>4</v>
      </c>
      <c r="K116" s="154">
        <v>185580</v>
      </c>
      <c r="L116" s="396">
        <f t="shared" si="21"/>
        <v>1.0391999999999999</v>
      </c>
      <c r="M116" s="154">
        <f t="shared" si="22"/>
        <v>192854.73599999998</v>
      </c>
      <c r="N116" s="154">
        <f t="shared" si="23"/>
        <v>7274.7359999999753</v>
      </c>
      <c r="O116" s="154">
        <f t="shared" si="24"/>
        <v>19285.473599999998</v>
      </c>
      <c r="P116" s="157">
        <f t="shared" si="25"/>
        <v>173569.26239999998</v>
      </c>
      <c r="Q116" s="157">
        <f t="shared" si="26"/>
        <v>57856.420799999993</v>
      </c>
      <c r="R116" s="157">
        <v>0</v>
      </c>
      <c r="S116" s="157">
        <f t="shared" si="28"/>
        <v>0</v>
      </c>
      <c r="T116" s="157">
        <f t="shared" si="29"/>
        <v>57856.420799999993</v>
      </c>
      <c r="U116" s="157">
        <f t="shared" si="27"/>
        <v>3</v>
      </c>
      <c r="V116" s="158">
        <f t="shared" si="30"/>
        <v>134998.31519999998</v>
      </c>
    </row>
    <row r="117" spans="2:22" s="28" customFormat="1" ht="12" x14ac:dyDescent="0.25">
      <c r="B117" s="150" t="s">
        <v>40</v>
      </c>
      <c r="C117" s="151" t="s">
        <v>41</v>
      </c>
      <c r="D117" s="151" t="s">
        <v>42</v>
      </c>
      <c r="E117" s="151" t="s">
        <v>49</v>
      </c>
      <c r="F117" s="151" t="s">
        <v>91</v>
      </c>
      <c r="G117" s="159" t="s">
        <v>139</v>
      </c>
      <c r="H117" s="314">
        <v>2015</v>
      </c>
      <c r="I117" s="154">
        <v>1600000</v>
      </c>
      <c r="J117" s="155">
        <v>4</v>
      </c>
      <c r="K117" s="154">
        <v>1649600</v>
      </c>
      <c r="L117" s="397">
        <f t="shared" si="21"/>
        <v>1.0391999999999999</v>
      </c>
      <c r="M117" s="154">
        <f t="shared" si="22"/>
        <v>1714264.3199999998</v>
      </c>
      <c r="N117" s="154">
        <f t="shared" si="23"/>
        <v>64664.319999999832</v>
      </c>
      <c r="O117" s="154">
        <f t="shared" si="24"/>
        <v>171426.432</v>
      </c>
      <c r="P117" s="157">
        <f t="shared" si="25"/>
        <v>1542837.8879999998</v>
      </c>
      <c r="Q117" s="157">
        <f t="shared" si="26"/>
        <v>514279.29599999991</v>
      </c>
      <c r="R117" s="157">
        <v>0</v>
      </c>
      <c r="S117" s="157">
        <f t="shared" si="28"/>
        <v>0</v>
      </c>
      <c r="T117" s="157">
        <f t="shared" si="29"/>
        <v>514279.29599999991</v>
      </c>
      <c r="U117" s="157">
        <f t="shared" si="27"/>
        <v>3</v>
      </c>
      <c r="V117" s="158">
        <f t="shared" si="30"/>
        <v>1199985.024</v>
      </c>
    </row>
    <row r="118" spans="2:22" s="28" customFormat="1" ht="12" x14ac:dyDescent="0.25">
      <c r="B118" s="150" t="s">
        <v>40</v>
      </c>
      <c r="C118" s="151" t="s">
        <v>41</v>
      </c>
      <c r="D118" s="151" t="s">
        <v>42</v>
      </c>
      <c r="E118" s="151" t="s">
        <v>49</v>
      </c>
      <c r="F118" s="151" t="s">
        <v>92</v>
      </c>
      <c r="G118" s="313" t="s">
        <v>203</v>
      </c>
      <c r="H118" s="315">
        <v>42437</v>
      </c>
      <c r="I118" s="154">
        <v>2801000</v>
      </c>
      <c r="J118" s="155">
        <v>4</v>
      </c>
      <c r="K118" s="154">
        <v>0</v>
      </c>
      <c r="L118" s="397">
        <v>1</v>
      </c>
      <c r="M118" s="154">
        <f>I118</f>
        <v>2801000</v>
      </c>
      <c r="N118" s="154">
        <v>0</v>
      </c>
      <c r="O118" s="154">
        <f t="shared" si="24"/>
        <v>280100</v>
      </c>
      <c r="P118" s="157">
        <v>0</v>
      </c>
      <c r="Q118" s="157">
        <f t="shared" si="26"/>
        <v>0</v>
      </c>
      <c r="R118" s="157">
        <v>0</v>
      </c>
      <c r="S118" s="157">
        <f t="shared" si="28"/>
        <v>0</v>
      </c>
      <c r="T118" s="157">
        <f t="shared" si="29"/>
        <v>0</v>
      </c>
      <c r="U118" s="157">
        <v>4</v>
      </c>
      <c r="V118" s="158">
        <f t="shared" si="30"/>
        <v>2801000</v>
      </c>
    </row>
    <row r="119" spans="2:22" s="28" customFormat="1" ht="12" x14ac:dyDescent="0.25">
      <c r="B119" s="150" t="s">
        <v>40</v>
      </c>
      <c r="C119" s="151" t="s">
        <v>41</v>
      </c>
      <c r="D119" s="151" t="s">
        <v>42</v>
      </c>
      <c r="E119" s="151" t="s">
        <v>49</v>
      </c>
      <c r="F119" s="151" t="s">
        <v>93</v>
      </c>
      <c r="G119" s="313" t="s">
        <v>204</v>
      </c>
      <c r="H119" s="315">
        <v>42436</v>
      </c>
      <c r="I119" s="154">
        <v>4740000</v>
      </c>
      <c r="J119" s="155">
        <v>4</v>
      </c>
      <c r="K119" s="154">
        <v>0</v>
      </c>
      <c r="L119" s="397">
        <v>1</v>
      </c>
      <c r="M119" s="154">
        <f t="shared" ref="M119:M163" si="31">I119</f>
        <v>4740000</v>
      </c>
      <c r="N119" s="154">
        <v>0</v>
      </c>
      <c r="O119" s="154">
        <f t="shared" si="24"/>
        <v>474000</v>
      </c>
      <c r="P119" s="157">
        <v>0</v>
      </c>
      <c r="Q119" s="157">
        <f t="shared" si="26"/>
        <v>0</v>
      </c>
      <c r="R119" s="157">
        <v>0</v>
      </c>
      <c r="S119" s="157">
        <f t="shared" si="28"/>
        <v>0</v>
      </c>
      <c r="T119" s="157">
        <f t="shared" si="29"/>
        <v>0</v>
      </c>
      <c r="U119" s="157">
        <v>4</v>
      </c>
      <c r="V119" s="158">
        <f t="shared" si="30"/>
        <v>4740000</v>
      </c>
    </row>
    <row r="120" spans="2:22" s="28" customFormat="1" ht="12" x14ac:dyDescent="0.25">
      <c r="B120" s="150" t="s">
        <v>40</v>
      </c>
      <c r="C120" s="151" t="s">
        <v>41</v>
      </c>
      <c r="D120" s="151" t="s">
        <v>42</v>
      </c>
      <c r="E120" s="151" t="s">
        <v>49</v>
      </c>
      <c r="F120" s="151" t="s">
        <v>94</v>
      </c>
      <c r="G120" s="313" t="s">
        <v>207</v>
      </c>
      <c r="H120" s="315">
        <v>42399</v>
      </c>
      <c r="I120" s="154">
        <v>19811250</v>
      </c>
      <c r="J120" s="155">
        <v>4</v>
      </c>
      <c r="K120" s="154">
        <v>0</v>
      </c>
      <c r="L120" s="397">
        <v>1</v>
      </c>
      <c r="M120" s="154">
        <f t="shared" si="31"/>
        <v>19811250</v>
      </c>
      <c r="N120" s="154">
        <v>0</v>
      </c>
      <c r="O120" s="154">
        <f t="shared" si="24"/>
        <v>1981125</v>
      </c>
      <c r="P120" s="157">
        <v>0</v>
      </c>
      <c r="Q120" s="157">
        <f t="shared" si="26"/>
        <v>0</v>
      </c>
      <c r="R120" s="157">
        <v>0</v>
      </c>
      <c r="S120" s="157">
        <f t="shared" si="28"/>
        <v>0</v>
      </c>
      <c r="T120" s="157">
        <f t="shared" si="29"/>
        <v>0</v>
      </c>
      <c r="U120" s="157">
        <v>4</v>
      </c>
      <c r="V120" s="158">
        <f t="shared" si="30"/>
        <v>19811250</v>
      </c>
    </row>
    <row r="121" spans="2:22" s="28" customFormat="1" ht="12" x14ac:dyDescent="0.25">
      <c r="B121" s="150" t="s">
        <v>40</v>
      </c>
      <c r="C121" s="151" t="s">
        <v>41</v>
      </c>
      <c r="D121" s="151" t="s">
        <v>42</v>
      </c>
      <c r="E121" s="151" t="s">
        <v>49</v>
      </c>
      <c r="F121" s="151" t="s">
        <v>95</v>
      </c>
      <c r="G121" s="313" t="s">
        <v>208</v>
      </c>
      <c r="H121" s="315">
        <v>42399</v>
      </c>
      <c r="I121" s="154">
        <v>4440000</v>
      </c>
      <c r="J121" s="155">
        <v>4</v>
      </c>
      <c r="K121" s="154">
        <v>0</v>
      </c>
      <c r="L121" s="397">
        <v>1</v>
      </c>
      <c r="M121" s="154">
        <f t="shared" si="31"/>
        <v>4440000</v>
      </c>
      <c r="N121" s="154">
        <v>0</v>
      </c>
      <c r="O121" s="154">
        <f t="shared" si="24"/>
        <v>444000</v>
      </c>
      <c r="P121" s="157">
        <v>0</v>
      </c>
      <c r="Q121" s="157">
        <f t="shared" si="26"/>
        <v>0</v>
      </c>
      <c r="R121" s="157">
        <v>0</v>
      </c>
      <c r="S121" s="157">
        <f t="shared" si="28"/>
        <v>0</v>
      </c>
      <c r="T121" s="157">
        <f t="shared" si="29"/>
        <v>0</v>
      </c>
      <c r="U121" s="157">
        <v>4</v>
      </c>
      <c r="V121" s="158">
        <f t="shared" si="30"/>
        <v>4440000</v>
      </c>
    </row>
    <row r="122" spans="2:22" s="28" customFormat="1" ht="12" x14ac:dyDescent="0.25">
      <c r="B122" s="150" t="s">
        <v>40</v>
      </c>
      <c r="C122" s="151" t="s">
        <v>41</v>
      </c>
      <c r="D122" s="151" t="s">
        <v>42</v>
      </c>
      <c r="E122" s="151" t="s">
        <v>49</v>
      </c>
      <c r="F122" s="151" t="s">
        <v>96</v>
      </c>
      <c r="G122" s="313" t="s">
        <v>209</v>
      </c>
      <c r="H122" s="315">
        <v>42399</v>
      </c>
      <c r="I122" s="154">
        <v>2047500</v>
      </c>
      <c r="J122" s="155">
        <v>4</v>
      </c>
      <c r="K122" s="154">
        <v>0</v>
      </c>
      <c r="L122" s="397">
        <v>1</v>
      </c>
      <c r="M122" s="154">
        <f t="shared" si="31"/>
        <v>2047500</v>
      </c>
      <c r="N122" s="154">
        <v>0</v>
      </c>
      <c r="O122" s="154">
        <f t="shared" si="24"/>
        <v>204750</v>
      </c>
      <c r="P122" s="157">
        <v>0</v>
      </c>
      <c r="Q122" s="157">
        <f t="shared" si="26"/>
        <v>0</v>
      </c>
      <c r="R122" s="157">
        <v>0</v>
      </c>
      <c r="S122" s="157">
        <f t="shared" si="28"/>
        <v>0</v>
      </c>
      <c r="T122" s="157">
        <f t="shared" si="29"/>
        <v>0</v>
      </c>
      <c r="U122" s="157">
        <v>4</v>
      </c>
      <c r="V122" s="158">
        <f t="shared" si="30"/>
        <v>2047500</v>
      </c>
    </row>
    <row r="123" spans="2:22" s="28" customFormat="1" ht="12" x14ac:dyDescent="0.25">
      <c r="B123" s="150" t="s">
        <v>40</v>
      </c>
      <c r="C123" s="151" t="s">
        <v>41</v>
      </c>
      <c r="D123" s="151" t="s">
        <v>42</v>
      </c>
      <c r="E123" s="151" t="s">
        <v>49</v>
      </c>
      <c r="F123" s="151" t="s">
        <v>97</v>
      </c>
      <c r="G123" s="313" t="s">
        <v>210</v>
      </c>
      <c r="H123" s="315">
        <v>42399</v>
      </c>
      <c r="I123" s="154">
        <v>1731000</v>
      </c>
      <c r="J123" s="155">
        <v>4</v>
      </c>
      <c r="K123" s="154">
        <v>0</v>
      </c>
      <c r="L123" s="397">
        <v>1</v>
      </c>
      <c r="M123" s="154">
        <f t="shared" si="31"/>
        <v>1731000</v>
      </c>
      <c r="N123" s="154">
        <v>0</v>
      </c>
      <c r="O123" s="154">
        <f t="shared" si="24"/>
        <v>173100</v>
      </c>
      <c r="P123" s="157">
        <v>0</v>
      </c>
      <c r="Q123" s="157">
        <f t="shared" si="26"/>
        <v>0</v>
      </c>
      <c r="R123" s="157">
        <v>0</v>
      </c>
      <c r="S123" s="157">
        <f t="shared" si="28"/>
        <v>0</v>
      </c>
      <c r="T123" s="157">
        <f t="shared" si="29"/>
        <v>0</v>
      </c>
      <c r="U123" s="157">
        <v>4</v>
      </c>
      <c r="V123" s="158">
        <f t="shared" si="30"/>
        <v>1731000</v>
      </c>
    </row>
    <row r="124" spans="2:22" s="28" customFormat="1" ht="12" x14ac:dyDescent="0.25">
      <c r="B124" s="150" t="s">
        <v>40</v>
      </c>
      <c r="C124" s="151" t="s">
        <v>41</v>
      </c>
      <c r="D124" s="151" t="s">
        <v>42</v>
      </c>
      <c r="E124" s="151" t="s">
        <v>49</v>
      </c>
      <c r="F124" s="151" t="s">
        <v>98</v>
      </c>
      <c r="G124" s="313" t="s">
        <v>211</v>
      </c>
      <c r="H124" s="315">
        <v>42399</v>
      </c>
      <c r="I124" s="154">
        <v>5602680</v>
      </c>
      <c r="J124" s="155">
        <v>4</v>
      </c>
      <c r="K124" s="154">
        <v>0</v>
      </c>
      <c r="L124" s="397">
        <v>1</v>
      </c>
      <c r="M124" s="154">
        <f t="shared" si="31"/>
        <v>5602680</v>
      </c>
      <c r="N124" s="154">
        <v>0</v>
      </c>
      <c r="O124" s="154">
        <f t="shared" si="24"/>
        <v>560268</v>
      </c>
      <c r="P124" s="157">
        <v>0</v>
      </c>
      <c r="Q124" s="157">
        <f t="shared" si="26"/>
        <v>0</v>
      </c>
      <c r="R124" s="157">
        <v>0</v>
      </c>
      <c r="S124" s="157">
        <f t="shared" si="28"/>
        <v>0</v>
      </c>
      <c r="T124" s="157">
        <f t="shared" si="29"/>
        <v>0</v>
      </c>
      <c r="U124" s="157">
        <v>4</v>
      </c>
      <c r="V124" s="158">
        <f t="shared" si="30"/>
        <v>5602680</v>
      </c>
    </row>
    <row r="125" spans="2:22" s="28" customFormat="1" ht="12" x14ac:dyDescent="0.25">
      <c r="B125" s="150" t="s">
        <v>40</v>
      </c>
      <c r="C125" s="151" t="s">
        <v>41</v>
      </c>
      <c r="D125" s="151" t="s">
        <v>42</v>
      </c>
      <c r="E125" s="151" t="s">
        <v>49</v>
      </c>
      <c r="F125" s="151" t="s">
        <v>99</v>
      </c>
      <c r="G125" s="313" t="s">
        <v>212</v>
      </c>
      <c r="H125" s="315">
        <v>42399</v>
      </c>
      <c r="I125" s="154">
        <v>19400350</v>
      </c>
      <c r="J125" s="155">
        <v>4</v>
      </c>
      <c r="K125" s="154">
        <v>0</v>
      </c>
      <c r="L125" s="397">
        <v>1</v>
      </c>
      <c r="M125" s="154">
        <f t="shared" si="31"/>
        <v>19400350</v>
      </c>
      <c r="N125" s="154">
        <v>0</v>
      </c>
      <c r="O125" s="154">
        <f t="shared" si="24"/>
        <v>1940035</v>
      </c>
      <c r="P125" s="157">
        <v>0</v>
      </c>
      <c r="Q125" s="157">
        <f t="shared" si="26"/>
        <v>0</v>
      </c>
      <c r="R125" s="157">
        <v>0</v>
      </c>
      <c r="S125" s="157">
        <f t="shared" si="28"/>
        <v>0</v>
      </c>
      <c r="T125" s="157">
        <f t="shared" si="29"/>
        <v>0</v>
      </c>
      <c r="U125" s="157">
        <v>4</v>
      </c>
      <c r="V125" s="158">
        <f t="shared" si="30"/>
        <v>19400350</v>
      </c>
    </row>
    <row r="126" spans="2:22" s="28" customFormat="1" ht="12" x14ac:dyDescent="0.25">
      <c r="B126" s="150" t="s">
        <v>40</v>
      </c>
      <c r="C126" s="151" t="s">
        <v>41</v>
      </c>
      <c r="D126" s="151" t="s">
        <v>42</v>
      </c>
      <c r="E126" s="151" t="s">
        <v>49</v>
      </c>
      <c r="F126" s="151" t="s">
        <v>100</v>
      </c>
      <c r="G126" s="313" t="s">
        <v>213</v>
      </c>
      <c r="H126" s="315">
        <v>42399</v>
      </c>
      <c r="I126" s="154">
        <v>3698100</v>
      </c>
      <c r="J126" s="155">
        <v>4</v>
      </c>
      <c r="K126" s="154">
        <v>0</v>
      </c>
      <c r="L126" s="397">
        <v>1</v>
      </c>
      <c r="M126" s="154">
        <f t="shared" si="31"/>
        <v>3698100</v>
      </c>
      <c r="N126" s="154">
        <v>0</v>
      </c>
      <c r="O126" s="154">
        <f t="shared" si="24"/>
        <v>369810</v>
      </c>
      <c r="P126" s="157">
        <v>0</v>
      </c>
      <c r="Q126" s="157">
        <f t="shared" si="26"/>
        <v>0</v>
      </c>
      <c r="R126" s="157">
        <v>0</v>
      </c>
      <c r="S126" s="157">
        <f t="shared" si="28"/>
        <v>0</v>
      </c>
      <c r="T126" s="157">
        <f t="shared" si="29"/>
        <v>0</v>
      </c>
      <c r="U126" s="157">
        <v>4</v>
      </c>
      <c r="V126" s="158">
        <f t="shared" si="30"/>
        <v>3698100</v>
      </c>
    </row>
    <row r="127" spans="2:22" s="28" customFormat="1" ht="11.25" x14ac:dyDescent="0.25">
      <c r="B127" s="150" t="s">
        <v>40</v>
      </c>
      <c r="C127" s="151" t="s">
        <v>41</v>
      </c>
      <c r="D127" s="151" t="s">
        <v>42</v>
      </c>
      <c r="E127" s="151" t="s">
        <v>49</v>
      </c>
      <c r="F127" s="151" t="s">
        <v>101</v>
      </c>
      <c r="G127" s="313" t="s">
        <v>214</v>
      </c>
      <c r="H127" s="315">
        <v>42473</v>
      </c>
      <c r="I127" s="154">
        <v>15849000</v>
      </c>
      <c r="J127" s="154">
        <v>4</v>
      </c>
      <c r="K127" s="154">
        <v>0</v>
      </c>
      <c r="L127" s="397">
        <v>1</v>
      </c>
      <c r="M127" s="154">
        <f t="shared" si="31"/>
        <v>15849000</v>
      </c>
      <c r="N127" s="154">
        <v>0</v>
      </c>
      <c r="O127" s="154">
        <f t="shared" si="24"/>
        <v>1584900</v>
      </c>
      <c r="P127" s="157">
        <v>0</v>
      </c>
      <c r="Q127" s="157">
        <f t="shared" si="26"/>
        <v>0</v>
      </c>
      <c r="R127" s="157">
        <v>0</v>
      </c>
      <c r="S127" s="157">
        <f t="shared" si="28"/>
        <v>0</v>
      </c>
      <c r="T127" s="157">
        <f t="shared" si="29"/>
        <v>0</v>
      </c>
      <c r="U127" s="157">
        <v>4</v>
      </c>
      <c r="V127" s="158">
        <f t="shared" si="30"/>
        <v>15849000</v>
      </c>
    </row>
    <row r="128" spans="2:22" s="28" customFormat="1" ht="11.25" x14ac:dyDescent="0.25">
      <c r="B128" s="150" t="s">
        <v>40</v>
      </c>
      <c r="C128" s="151" t="s">
        <v>41</v>
      </c>
      <c r="D128" s="151" t="s">
        <v>42</v>
      </c>
      <c r="E128" s="151" t="s">
        <v>49</v>
      </c>
      <c r="F128" s="151" t="s">
        <v>102</v>
      </c>
      <c r="G128" s="313" t="s">
        <v>215</v>
      </c>
      <c r="H128" s="315">
        <v>42399</v>
      </c>
      <c r="I128" s="154">
        <v>3962250</v>
      </c>
      <c r="J128" s="154">
        <v>4</v>
      </c>
      <c r="K128" s="154">
        <v>0</v>
      </c>
      <c r="L128" s="397">
        <v>1</v>
      </c>
      <c r="M128" s="154">
        <f t="shared" si="31"/>
        <v>3962250</v>
      </c>
      <c r="N128" s="154">
        <v>0</v>
      </c>
      <c r="O128" s="154">
        <f t="shared" si="24"/>
        <v>396225</v>
      </c>
      <c r="P128" s="157">
        <v>0</v>
      </c>
      <c r="Q128" s="157">
        <f t="shared" si="26"/>
        <v>0</v>
      </c>
      <c r="R128" s="157">
        <v>0</v>
      </c>
      <c r="S128" s="157">
        <f t="shared" si="28"/>
        <v>0</v>
      </c>
      <c r="T128" s="157">
        <f t="shared" si="29"/>
        <v>0</v>
      </c>
      <c r="U128" s="157">
        <v>4</v>
      </c>
      <c r="V128" s="158">
        <f t="shared" si="30"/>
        <v>3962250</v>
      </c>
    </row>
    <row r="129" spans="2:22" s="28" customFormat="1" ht="11.25" x14ac:dyDescent="0.25">
      <c r="B129" s="150" t="s">
        <v>40</v>
      </c>
      <c r="C129" s="151" t="s">
        <v>41</v>
      </c>
      <c r="D129" s="151" t="s">
        <v>42</v>
      </c>
      <c r="E129" s="151" t="s">
        <v>49</v>
      </c>
      <c r="F129" s="151" t="s">
        <v>103</v>
      </c>
      <c r="G129" s="313" t="s">
        <v>215</v>
      </c>
      <c r="H129" s="315">
        <v>42399</v>
      </c>
      <c r="I129" s="154">
        <v>3962250</v>
      </c>
      <c r="J129" s="154">
        <v>4</v>
      </c>
      <c r="K129" s="154">
        <v>0</v>
      </c>
      <c r="L129" s="397">
        <v>1</v>
      </c>
      <c r="M129" s="154">
        <f t="shared" si="31"/>
        <v>3962250</v>
      </c>
      <c r="N129" s="154">
        <v>0</v>
      </c>
      <c r="O129" s="154">
        <f t="shared" si="24"/>
        <v>396225</v>
      </c>
      <c r="P129" s="157">
        <v>0</v>
      </c>
      <c r="Q129" s="157">
        <f t="shared" si="26"/>
        <v>0</v>
      </c>
      <c r="R129" s="157">
        <v>0</v>
      </c>
      <c r="S129" s="157">
        <f t="shared" si="28"/>
        <v>0</v>
      </c>
      <c r="T129" s="157">
        <f t="shared" si="29"/>
        <v>0</v>
      </c>
      <c r="U129" s="157">
        <v>4</v>
      </c>
      <c r="V129" s="158">
        <f t="shared" si="30"/>
        <v>3962250</v>
      </c>
    </row>
    <row r="130" spans="2:22" s="28" customFormat="1" ht="11.25" x14ac:dyDescent="0.25">
      <c r="B130" s="150" t="s">
        <v>40</v>
      </c>
      <c r="C130" s="151" t="s">
        <v>41</v>
      </c>
      <c r="D130" s="151" t="s">
        <v>42</v>
      </c>
      <c r="E130" s="151" t="s">
        <v>49</v>
      </c>
      <c r="F130" s="151" t="s">
        <v>104</v>
      </c>
      <c r="G130" s="313" t="s">
        <v>204</v>
      </c>
      <c r="H130" s="315">
        <v>42436</v>
      </c>
      <c r="I130" s="154">
        <v>1580000</v>
      </c>
      <c r="J130" s="154">
        <v>4</v>
      </c>
      <c r="K130" s="154">
        <v>0</v>
      </c>
      <c r="L130" s="397">
        <v>1</v>
      </c>
      <c r="M130" s="154">
        <f t="shared" si="31"/>
        <v>1580000</v>
      </c>
      <c r="N130" s="154">
        <v>0</v>
      </c>
      <c r="O130" s="154">
        <f t="shared" si="24"/>
        <v>158000</v>
      </c>
      <c r="P130" s="157">
        <v>0</v>
      </c>
      <c r="Q130" s="157">
        <f t="shared" si="26"/>
        <v>0</v>
      </c>
      <c r="R130" s="157">
        <v>0</v>
      </c>
      <c r="S130" s="157">
        <f t="shared" si="28"/>
        <v>0</v>
      </c>
      <c r="T130" s="157">
        <f t="shared" si="29"/>
        <v>0</v>
      </c>
      <c r="U130" s="157">
        <v>4</v>
      </c>
      <c r="V130" s="158">
        <f t="shared" si="30"/>
        <v>1580000</v>
      </c>
    </row>
    <row r="131" spans="2:22" s="28" customFormat="1" ht="11.25" x14ac:dyDescent="0.25">
      <c r="B131" s="150" t="s">
        <v>40</v>
      </c>
      <c r="C131" s="151" t="s">
        <v>41</v>
      </c>
      <c r="D131" s="151" t="s">
        <v>42</v>
      </c>
      <c r="E131" s="151" t="s">
        <v>49</v>
      </c>
      <c r="F131" s="151" t="s">
        <v>105</v>
      </c>
      <c r="G131" s="313" t="s">
        <v>204</v>
      </c>
      <c r="H131" s="315">
        <v>42399</v>
      </c>
      <c r="I131" s="154">
        <v>1580000</v>
      </c>
      <c r="J131" s="154">
        <v>4</v>
      </c>
      <c r="K131" s="154">
        <v>0</v>
      </c>
      <c r="L131" s="397">
        <v>1</v>
      </c>
      <c r="M131" s="154">
        <f t="shared" si="31"/>
        <v>1580000</v>
      </c>
      <c r="N131" s="154">
        <v>0</v>
      </c>
      <c r="O131" s="154">
        <f t="shared" si="24"/>
        <v>158000</v>
      </c>
      <c r="P131" s="157">
        <v>0</v>
      </c>
      <c r="Q131" s="157">
        <f t="shared" si="26"/>
        <v>0</v>
      </c>
      <c r="R131" s="157">
        <v>0</v>
      </c>
      <c r="S131" s="157">
        <f t="shared" si="28"/>
        <v>0</v>
      </c>
      <c r="T131" s="157">
        <f t="shared" si="29"/>
        <v>0</v>
      </c>
      <c r="U131" s="157">
        <v>4</v>
      </c>
      <c r="V131" s="158">
        <f t="shared" si="30"/>
        <v>1580000</v>
      </c>
    </row>
    <row r="132" spans="2:22" s="28" customFormat="1" ht="11.25" x14ac:dyDescent="0.25">
      <c r="B132" s="150" t="s">
        <v>40</v>
      </c>
      <c r="C132" s="151" t="s">
        <v>41</v>
      </c>
      <c r="D132" s="151" t="s">
        <v>42</v>
      </c>
      <c r="E132" s="151" t="s">
        <v>49</v>
      </c>
      <c r="F132" s="151" t="s">
        <v>106</v>
      </c>
      <c r="G132" s="313" t="s">
        <v>209</v>
      </c>
      <c r="H132" s="315">
        <v>42399</v>
      </c>
      <c r="I132" s="154">
        <v>2019500</v>
      </c>
      <c r="J132" s="154">
        <v>4</v>
      </c>
      <c r="K132" s="154">
        <v>0</v>
      </c>
      <c r="L132" s="397">
        <v>1</v>
      </c>
      <c r="M132" s="154">
        <f t="shared" si="31"/>
        <v>2019500</v>
      </c>
      <c r="N132" s="154">
        <v>0</v>
      </c>
      <c r="O132" s="154">
        <f t="shared" si="24"/>
        <v>201950</v>
      </c>
      <c r="P132" s="157">
        <v>0</v>
      </c>
      <c r="Q132" s="157">
        <f t="shared" si="26"/>
        <v>0</v>
      </c>
      <c r="R132" s="157">
        <v>0</v>
      </c>
      <c r="S132" s="157">
        <f t="shared" si="28"/>
        <v>0</v>
      </c>
      <c r="T132" s="157">
        <f t="shared" si="29"/>
        <v>0</v>
      </c>
      <c r="U132" s="157">
        <v>4</v>
      </c>
      <c r="V132" s="158">
        <f t="shared" si="30"/>
        <v>2019500</v>
      </c>
    </row>
    <row r="133" spans="2:22" s="28" customFormat="1" ht="11.25" x14ac:dyDescent="0.25">
      <c r="B133" s="150" t="s">
        <v>40</v>
      </c>
      <c r="C133" s="151" t="s">
        <v>41</v>
      </c>
      <c r="D133" s="151" t="s">
        <v>42</v>
      </c>
      <c r="E133" s="151" t="s">
        <v>49</v>
      </c>
      <c r="F133" s="151" t="s">
        <v>107</v>
      </c>
      <c r="G133" s="313" t="s">
        <v>209</v>
      </c>
      <c r="H133" s="315">
        <v>42399</v>
      </c>
      <c r="I133" s="154">
        <v>14381500</v>
      </c>
      <c r="J133" s="154">
        <v>4</v>
      </c>
      <c r="K133" s="154">
        <v>0</v>
      </c>
      <c r="L133" s="397">
        <v>1</v>
      </c>
      <c r="M133" s="154">
        <f t="shared" si="31"/>
        <v>14381500</v>
      </c>
      <c r="N133" s="154">
        <v>0</v>
      </c>
      <c r="O133" s="154">
        <f t="shared" si="24"/>
        <v>1438150</v>
      </c>
      <c r="P133" s="157">
        <v>0</v>
      </c>
      <c r="Q133" s="157">
        <f t="shared" si="26"/>
        <v>0</v>
      </c>
      <c r="R133" s="157">
        <v>0</v>
      </c>
      <c r="S133" s="157">
        <f t="shared" si="28"/>
        <v>0</v>
      </c>
      <c r="T133" s="157">
        <f t="shared" si="29"/>
        <v>0</v>
      </c>
      <c r="U133" s="157">
        <v>4</v>
      </c>
      <c r="V133" s="158">
        <f t="shared" si="30"/>
        <v>14381500</v>
      </c>
    </row>
    <row r="134" spans="2:22" s="28" customFormat="1" ht="11.25" x14ac:dyDescent="0.25">
      <c r="B134" s="150" t="s">
        <v>40</v>
      </c>
      <c r="C134" s="151" t="s">
        <v>41</v>
      </c>
      <c r="D134" s="151" t="s">
        <v>42</v>
      </c>
      <c r="E134" s="151" t="s">
        <v>49</v>
      </c>
      <c r="F134" s="151" t="s">
        <v>108</v>
      </c>
      <c r="G134" s="313" t="s">
        <v>216</v>
      </c>
      <c r="H134" s="315">
        <v>42399</v>
      </c>
      <c r="I134" s="154">
        <v>1761000</v>
      </c>
      <c r="J134" s="154">
        <v>4</v>
      </c>
      <c r="K134" s="154">
        <v>0</v>
      </c>
      <c r="L134" s="397">
        <v>1</v>
      </c>
      <c r="M134" s="154">
        <f t="shared" si="31"/>
        <v>1761000</v>
      </c>
      <c r="N134" s="154">
        <v>0</v>
      </c>
      <c r="O134" s="154">
        <f t="shared" si="24"/>
        <v>176100</v>
      </c>
      <c r="P134" s="157">
        <v>0</v>
      </c>
      <c r="Q134" s="157">
        <f t="shared" si="26"/>
        <v>0</v>
      </c>
      <c r="R134" s="157">
        <v>0</v>
      </c>
      <c r="S134" s="157">
        <f t="shared" si="28"/>
        <v>0</v>
      </c>
      <c r="T134" s="157">
        <f t="shared" si="29"/>
        <v>0</v>
      </c>
      <c r="U134" s="157">
        <v>4</v>
      </c>
      <c r="V134" s="158">
        <f t="shared" si="30"/>
        <v>1761000</v>
      </c>
    </row>
    <row r="135" spans="2:22" s="28" customFormat="1" ht="11.25" x14ac:dyDescent="0.25">
      <c r="B135" s="150" t="s">
        <v>40</v>
      </c>
      <c r="C135" s="151" t="s">
        <v>41</v>
      </c>
      <c r="D135" s="151" t="s">
        <v>42</v>
      </c>
      <c r="E135" s="151" t="s">
        <v>49</v>
      </c>
      <c r="F135" s="151" t="s">
        <v>109</v>
      </c>
      <c r="G135" s="313" t="s">
        <v>217</v>
      </c>
      <c r="H135" s="315">
        <v>42401</v>
      </c>
      <c r="I135" s="154">
        <v>113100000</v>
      </c>
      <c r="J135" s="154">
        <v>4</v>
      </c>
      <c r="K135" s="154">
        <v>0</v>
      </c>
      <c r="L135" s="397">
        <v>1</v>
      </c>
      <c r="M135" s="154">
        <f t="shared" si="31"/>
        <v>113100000</v>
      </c>
      <c r="N135" s="154">
        <v>0</v>
      </c>
      <c r="O135" s="154">
        <f t="shared" si="24"/>
        <v>11310000</v>
      </c>
      <c r="P135" s="157">
        <v>0</v>
      </c>
      <c r="Q135" s="157">
        <f t="shared" si="26"/>
        <v>0</v>
      </c>
      <c r="R135" s="157">
        <v>0</v>
      </c>
      <c r="S135" s="157">
        <f t="shared" si="28"/>
        <v>0</v>
      </c>
      <c r="T135" s="157">
        <f t="shared" si="29"/>
        <v>0</v>
      </c>
      <c r="U135" s="157">
        <v>4</v>
      </c>
      <c r="V135" s="158">
        <f t="shared" si="30"/>
        <v>113100000</v>
      </c>
    </row>
    <row r="136" spans="2:22" s="28" customFormat="1" ht="11.25" x14ac:dyDescent="0.25">
      <c r="B136" s="150" t="s">
        <v>40</v>
      </c>
      <c r="C136" s="151" t="s">
        <v>41</v>
      </c>
      <c r="D136" s="151" t="s">
        <v>42</v>
      </c>
      <c r="E136" s="151" t="s">
        <v>49</v>
      </c>
      <c r="F136" s="151" t="s">
        <v>110</v>
      </c>
      <c r="G136" s="313" t="s">
        <v>218</v>
      </c>
      <c r="H136" s="315">
        <v>42399</v>
      </c>
      <c r="I136" s="154">
        <v>4212000</v>
      </c>
      <c r="J136" s="154">
        <v>4</v>
      </c>
      <c r="K136" s="154">
        <v>0</v>
      </c>
      <c r="L136" s="397">
        <v>1</v>
      </c>
      <c r="M136" s="154">
        <f t="shared" si="31"/>
        <v>4212000</v>
      </c>
      <c r="N136" s="154">
        <v>0</v>
      </c>
      <c r="O136" s="154">
        <f t="shared" si="24"/>
        <v>421200</v>
      </c>
      <c r="P136" s="157">
        <v>0</v>
      </c>
      <c r="Q136" s="157">
        <f t="shared" si="26"/>
        <v>0</v>
      </c>
      <c r="R136" s="157">
        <v>0</v>
      </c>
      <c r="S136" s="157">
        <f t="shared" si="28"/>
        <v>0</v>
      </c>
      <c r="T136" s="157">
        <f t="shared" si="29"/>
        <v>0</v>
      </c>
      <c r="U136" s="157">
        <v>4</v>
      </c>
      <c r="V136" s="158">
        <f t="shared" si="30"/>
        <v>4212000</v>
      </c>
    </row>
    <row r="137" spans="2:22" s="28" customFormat="1" ht="11.25" x14ac:dyDescent="0.25">
      <c r="B137" s="150" t="s">
        <v>40</v>
      </c>
      <c r="C137" s="151" t="s">
        <v>41</v>
      </c>
      <c r="D137" s="151" t="s">
        <v>42</v>
      </c>
      <c r="E137" s="151" t="s">
        <v>49</v>
      </c>
      <c r="F137" s="151" t="s">
        <v>111</v>
      </c>
      <c r="G137" s="313" t="s">
        <v>209</v>
      </c>
      <c r="H137" s="315">
        <v>42399</v>
      </c>
      <c r="I137" s="154">
        <v>12411000</v>
      </c>
      <c r="J137" s="154">
        <v>4</v>
      </c>
      <c r="K137" s="154">
        <v>0</v>
      </c>
      <c r="L137" s="397">
        <v>1</v>
      </c>
      <c r="M137" s="154">
        <f t="shared" si="31"/>
        <v>12411000</v>
      </c>
      <c r="N137" s="154">
        <v>0</v>
      </c>
      <c r="O137" s="154">
        <f t="shared" si="24"/>
        <v>1241100</v>
      </c>
      <c r="P137" s="157">
        <v>0</v>
      </c>
      <c r="Q137" s="157">
        <f t="shared" si="26"/>
        <v>0</v>
      </c>
      <c r="R137" s="157">
        <v>0</v>
      </c>
      <c r="S137" s="157">
        <f t="shared" si="28"/>
        <v>0</v>
      </c>
      <c r="T137" s="157">
        <f t="shared" si="29"/>
        <v>0</v>
      </c>
      <c r="U137" s="157">
        <v>4</v>
      </c>
      <c r="V137" s="158">
        <f t="shared" si="30"/>
        <v>12411000</v>
      </c>
    </row>
    <row r="138" spans="2:22" s="28" customFormat="1" ht="11.25" x14ac:dyDescent="0.25">
      <c r="B138" s="150" t="s">
        <v>40</v>
      </c>
      <c r="C138" s="151" t="s">
        <v>41</v>
      </c>
      <c r="D138" s="151" t="s">
        <v>42</v>
      </c>
      <c r="E138" s="151" t="s">
        <v>49</v>
      </c>
      <c r="F138" s="151" t="s">
        <v>119</v>
      </c>
      <c r="G138" s="313" t="s">
        <v>219</v>
      </c>
      <c r="H138" s="315">
        <v>42399</v>
      </c>
      <c r="I138" s="154">
        <v>4607950</v>
      </c>
      <c r="J138" s="154">
        <v>4</v>
      </c>
      <c r="K138" s="154">
        <v>0</v>
      </c>
      <c r="L138" s="397">
        <v>1</v>
      </c>
      <c r="M138" s="154">
        <f t="shared" si="31"/>
        <v>4607950</v>
      </c>
      <c r="N138" s="154">
        <v>0</v>
      </c>
      <c r="O138" s="154">
        <f t="shared" si="24"/>
        <v>460795</v>
      </c>
      <c r="P138" s="157">
        <v>0</v>
      </c>
      <c r="Q138" s="157">
        <f t="shared" si="26"/>
        <v>0</v>
      </c>
      <c r="R138" s="157">
        <v>0</v>
      </c>
      <c r="S138" s="157">
        <f t="shared" si="28"/>
        <v>0</v>
      </c>
      <c r="T138" s="157">
        <f t="shared" si="29"/>
        <v>0</v>
      </c>
      <c r="U138" s="157">
        <v>4</v>
      </c>
      <c r="V138" s="158">
        <f t="shared" si="30"/>
        <v>4607950</v>
      </c>
    </row>
    <row r="139" spans="2:22" s="28" customFormat="1" ht="11.25" x14ac:dyDescent="0.25">
      <c r="B139" s="150" t="s">
        <v>40</v>
      </c>
      <c r="C139" s="151" t="s">
        <v>41</v>
      </c>
      <c r="D139" s="151" t="s">
        <v>42</v>
      </c>
      <c r="E139" s="151" t="s">
        <v>49</v>
      </c>
      <c r="F139" s="151" t="s">
        <v>112</v>
      </c>
      <c r="G139" s="313" t="s">
        <v>218</v>
      </c>
      <c r="H139" s="315">
        <v>42399</v>
      </c>
      <c r="I139" s="154">
        <v>8510400</v>
      </c>
      <c r="J139" s="154">
        <v>4</v>
      </c>
      <c r="K139" s="154">
        <v>0</v>
      </c>
      <c r="L139" s="397">
        <v>1</v>
      </c>
      <c r="M139" s="154">
        <f t="shared" si="31"/>
        <v>8510400</v>
      </c>
      <c r="N139" s="154">
        <v>0</v>
      </c>
      <c r="O139" s="154">
        <f t="shared" si="24"/>
        <v>851040</v>
      </c>
      <c r="P139" s="157">
        <v>0</v>
      </c>
      <c r="Q139" s="157">
        <f t="shared" si="26"/>
        <v>0</v>
      </c>
      <c r="R139" s="157">
        <v>0</v>
      </c>
      <c r="S139" s="157">
        <f t="shared" si="28"/>
        <v>0</v>
      </c>
      <c r="T139" s="157">
        <f t="shared" si="29"/>
        <v>0</v>
      </c>
      <c r="U139" s="157">
        <v>4</v>
      </c>
      <c r="V139" s="158">
        <f t="shared" si="30"/>
        <v>8510400</v>
      </c>
    </row>
    <row r="140" spans="2:22" s="28" customFormat="1" ht="11.25" x14ac:dyDescent="0.25">
      <c r="B140" s="150" t="s">
        <v>40</v>
      </c>
      <c r="C140" s="151" t="s">
        <v>41</v>
      </c>
      <c r="D140" s="151" t="s">
        <v>42</v>
      </c>
      <c r="E140" s="151" t="s">
        <v>49</v>
      </c>
      <c r="F140" s="151" t="s">
        <v>113</v>
      </c>
      <c r="G140" s="313" t="s">
        <v>220</v>
      </c>
      <c r="H140" s="315">
        <v>42399</v>
      </c>
      <c r="I140" s="154">
        <v>1733000</v>
      </c>
      <c r="J140" s="154">
        <v>4</v>
      </c>
      <c r="K140" s="154">
        <v>0</v>
      </c>
      <c r="L140" s="397">
        <v>1</v>
      </c>
      <c r="M140" s="154">
        <f t="shared" si="31"/>
        <v>1733000</v>
      </c>
      <c r="N140" s="154">
        <v>0</v>
      </c>
      <c r="O140" s="154">
        <f t="shared" si="24"/>
        <v>173300</v>
      </c>
      <c r="P140" s="157">
        <v>0</v>
      </c>
      <c r="Q140" s="157">
        <f t="shared" si="26"/>
        <v>0</v>
      </c>
      <c r="R140" s="157">
        <v>0</v>
      </c>
      <c r="S140" s="157">
        <f t="shared" si="28"/>
        <v>0</v>
      </c>
      <c r="T140" s="157">
        <f t="shared" si="29"/>
        <v>0</v>
      </c>
      <c r="U140" s="157">
        <v>4</v>
      </c>
      <c r="V140" s="158">
        <f t="shared" si="30"/>
        <v>1733000</v>
      </c>
    </row>
    <row r="141" spans="2:22" s="28" customFormat="1" ht="11.25" x14ac:dyDescent="0.25">
      <c r="B141" s="150" t="s">
        <v>40</v>
      </c>
      <c r="C141" s="151" t="s">
        <v>41</v>
      </c>
      <c r="D141" s="151" t="s">
        <v>42</v>
      </c>
      <c r="E141" s="151" t="s">
        <v>49</v>
      </c>
      <c r="F141" s="151" t="s">
        <v>114</v>
      </c>
      <c r="G141" s="313" t="s">
        <v>221</v>
      </c>
      <c r="H141" s="315">
        <v>42399</v>
      </c>
      <c r="I141" s="154">
        <v>1684840</v>
      </c>
      <c r="J141" s="154">
        <v>4</v>
      </c>
      <c r="K141" s="154">
        <v>0</v>
      </c>
      <c r="L141" s="397">
        <v>1</v>
      </c>
      <c r="M141" s="154">
        <f t="shared" si="31"/>
        <v>1684840</v>
      </c>
      <c r="N141" s="154">
        <v>0</v>
      </c>
      <c r="O141" s="154">
        <f t="shared" si="24"/>
        <v>168484</v>
      </c>
      <c r="P141" s="157">
        <v>0</v>
      </c>
      <c r="Q141" s="157">
        <f t="shared" si="26"/>
        <v>0</v>
      </c>
      <c r="R141" s="157">
        <v>0</v>
      </c>
      <c r="S141" s="157">
        <f t="shared" si="28"/>
        <v>0</v>
      </c>
      <c r="T141" s="157">
        <f t="shared" si="29"/>
        <v>0</v>
      </c>
      <c r="U141" s="157">
        <v>4</v>
      </c>
      <c r="V141" s="158">
        <f t="shared" si="30"/>
        <v>1684840</v>
      </c>
    </row>
    <row r="142" spans="2:22" s="28" customFormat="1" ht="11.25" x14ac:dyDescent="0.25">
      <c r="B142" s="150" t="s">
        <v>40</v>
      </c>
      <c r="C142" s="151" t="s">
        <v>41</v>
      </c>
      <c r="D142" s="151" t="s">
        <v>42</v>
      </c>
      <c r="E142" s="151" t="s">
        <v>49</v>
      </c>
      <c r="F142" s="151" t="s">
        <v>282</v>
      </c>
      <c r="G142" s="313" t="s">
        <v>222</v>
      </c>
      <c r="H142" s="315">
        <v>42399</v>
      </c>
      <c r="I142" s="154">
        <v>1038600</v>
      </c>
      <c r="J142" s="154">
        <v>4</v>
      </c>
      <c r="K142" s="154">
        <v>0</v>
      </c>
      <c r="L142" s="397">
        <v>1</v>
      </c>
      <c r="M142" s="154">
        <f t="shared" si="31"/>
        <v>1038600</v>
      </c>
      <c r="N142" s="154">
        <v>0</v>
      </c>
      <c r="O142" s="154">
        <f t="shared" si="24"/>
        <v>103860</v>
      </c>
      <c r="P142" s="157">
        <v>0</v>
      </c>
      <c r="Q142" s="157">
        <f t="shared" si="26"/>
        <v>0</v>
      </c>
      <c r="R142" s="157">
        <v>0</v>
      </c>
      <c r="S142" s="157">
        <f t="shared" si="28"/>
        <v>0</v>
      </c>
      <c r="T142" s="157">
        <f t="shared" si="29"/>
        <v>0</v>
      </c>
      <c r="U142" s="157">
        <v>4</v>
      </c>
      <c r="V142" s="158">
        <f t="shared" si="30"/>
        <v>1038600</v>
      </c>
    </row>
    <row r="143" spans="2:22" s="28" customFormat="1" ht="11.25" x14ac:dyDescent="0.25">
      <c r="B143" s="150" t="s">
        <v>40</v>
      </c>
      <c r="C143" s="151" t="s">
        <v>41</v>
      </c>
      <c r="D143" s="151" t="s">
        <v>42</v>
      </c>
      <c r="E143" s="151" t="s">
        <v>49</v>
      </c>
      <c r="F143" s="151" t="s">
        <v>283</v>
      </c>
      <c r="G143" s="313" t="s">
        <v>223</v>
      </c>
      <c r="H143" s="315">
        <v>42399</v>
      </c>
      <c r="I143" s="154">
        <v>9058900</v>
      </c>
      <c r="J143" s="154">
        <v>4</v>
      </c>
      <c r="K143" s="154">
        <v>0</v>
      </c>
      <c r="L143" s="397">
        <v>1</v>
      </c>
      <c r="M143" s="154">
        <f t="shared" si="31"/>
        <v>9058900</v>
      </c>
      <c r="N143" s="154">
        <v>0</v>
      </c>
      <c r="O143" s="154">
        <f t="shared" si="24"/>
        <v>905890</v>
      </c>
      <c r="P143" s="157">
        <v>0</v>
      </c>
      <c r="Q143" s="157">
        <f t="shared" si="26"/>
        <v>0</v>
      </c>
      <c r="R143" s="157">
        <v>0</v>
      </c>
      <c r="S143" s="157">
        <f t="shared" si="28"/>
        <v>0</v>
      </c>
      <c r="T143" s="157">
        <f t="shared" si="29"/>
        <v>0</v>
      </c>
      <c r="U143" s="157">
        <v>4</v>
      </c>
      <c r="V143" s="158">
        <f t="shared" si="30"/>
        <v>9058900</v>
      </c>
    </row>
    <row r="144" spans="2:22" s="28" customFormat="1" ht="11.25" x14ac:dyDescent="0.25">
      <c r="B144" s="150" t="s">
        <v>40</v>
      </c>
      <c r="C144" s="151" t="s">
        <v>41</v>
      </c>
      <c r="D144" s="151" t="s">
        <v>42</v>
      </c>
      <c r="E144" s="151" t="s">
        <v>49</v>
      </c>
      <c r="F144" s="151" t="s">
        <v>284</v>
      </c>
      <c r="G144" s="313" t="s">
        <v>220</v>
      </c>
      <c r="H144" s="315">
        <v>42399</v>
      </c>
      <c r="I144" s="154">
        <v>15849000</v>
      </c>
      <c r="J144" s="154">
        <v>4</v>
      </c>
      <c r="K144" s="154">
        <v>0</v>
      </c>
      <c r="L144" s="397">
        <v>1</v>
      </c>
      <c r="M144" s="154">
        <f t="shared" si="31"/>
        <v>15849000</v>
      </c>
      <c r="N144" s="154">
        <v>0</v>
      </c>
      <c r="O144" s="154">
        <f t="shared" si="24"/>
        <v>1584900</v>
      </c>
      <c r="P144" s="157">
        <v>0</v>
      </c>
      <c r="Q144" s="157">
        <f t="shared" si="26"/>
        <v>0</v>
      </c>
      <c r="R144" s="157">
        <v>0</v>
      </c>
      <c r="S144" s="157">
        <f t="shared" si="28"/>
        <v>0</v>
      </c>
      <c r="T144" s="157">
        <f t="shared" si="29"/>
        <v>0</v>
      </c>
      <c r="U144" s="157">
        <v>4</v>
      </c>
      <c r="V144" s="158">
        <f t="shared" si="30"/>
        <v>15849000</v>
      </c>
    </row>
    <row r="145" spans="2:22" s="28" customFormat="1" ht="11.25" x14ac:dyDescent="0.25">
      <c r="B145" s="150" t="s">
        <v>40</v>
      </c>
      <c r="C145" s="151" t="s">
        <v>41</v>
      </c>
      <c r="D145" s="151" t="s">
        <v>42</v>
      </c>
      <c r="E145" s="151" t="s">
        <v>49</v>
      </c>
      <c r="F145" s="151" t="s">
        <v>302</v>
      </c>
      <c r="G145" s="313" t="s">
        <v>224</v>
      </c>
      <c r="H145" s="315">
        <v>42399</v>
      </c>
      <c r="I145" s="154">
        <v>2195000</v>
      </c>
      <c r="J145" s="154">
        <v>4</v>
      </c>
      <c r="K145" s="154">
        <v>0</v>
      </c>
      <c r="L145" s="397">
        <v>1</v>
      </c>
      <c r="M145" s="154">
        <f t="shared" si="31"/>
        <v>2195000</v>
      </c>
      <c r="N145" s="154">
        <v>0</v>
      </c>
      <c r="O145" s="154">
        <f t="shared" si="24"/>
        <v>219500</v>
      </c>
      <c r="P145" s="157">
        <v>0</v>
      </c>
      <c r="Q145" s="157">
        <f t="shared" si="26"/>
        <v>0</v>
      </c>
      <c r="R145" s="157">
        <v>0</v>
      </c>
      <c r="S145" s="157">
        <f t="shared" si="28"/>
        <v>0</v>
      </c>
      <c r="T145" s="157">
        <f t="shared" si="29"/>
        <v>0</v>
      </c>
      <c r="U145" s="157">
        <v>4</v>
      </c>
      <c r="V145" s="158">
        <f t="shared" si="30"/>
        <v>2195000</v>
      </c>
    </row>
    <row r="146" spans="2:22" s="28" customFormat="1" ht="11.25" x14ac:dyDescent="0.25">
      <c r="B146" s="150" t="s">
        <v>40</v>
      </c>
      <c r="C146" s="151" t="s">
        <v>41</v>
      </c>
      <c r="D146" s="151" t="s">
        <v>42</v>
      </c>
      <c r="E146" s="151" t="s">
        <v>49</v>
      </c>
      <c r="F146" s="151" t="s">
        <v>286</v>
      </c>
      <c r="G146" s="313" t="s">
        <v>225</v>
      </c>
      <c r="H146" s="315">
        <v>42436</v>
      </c>
      <c r="I146" s="154">
        <v>180000</v>
      </c>
      <c r="J146" s="154">
        <v>4</v>
      </c>
      <c r="K146" s="154">
        <v>0</v>
      </c>
      <c r="L146" s="397">
        <v>1</v>
      </c>
      <c r="M146" s="154">
        <f t="shared" si="31"/>
        <v>180000</v>
      </c>
      <c r="N146" s="154">
        <v>0</v>
      </c>
      <c r="O146" s="154">
        <f t="shared" si="24"/>
        <v>18000</v>
      </c>
      <c r="P146" s="157">
        <v>0</v>
      </c>
      <c r="Q146" s="157">
        <f t="shared" si="26"/>
        <v>0</v>
      </c>
      <c r="R146" s="157">
        <v>0</v>
      </c>
      <c r="S146" s="157">
        <f t="shared" si="28"/>
        <v>0</v>
      </c>
      <c r="T146" s="157">
        <f t="shared" si="29"/>
        <v>0</v>
      </c>
      <c r="U146" s="157">
        <v>4</v>
      </c>
      <c r="V146" s="158">
        <f t="shared" si="30"/>
        <v>180000</v>
      </c>
    </row>
    <row r="147" spans="2:22" s="28" customFormat="1" ht="11.25" x14ac:dyDescent="0.25">
      <c r="B147" s="150" t="s">
        <v>40</v>
      </c>
      <c r="C147" s="151" t="s">
        <v>41</v>
      </c>
      <c r="D147" s="151" t="s">
        <v>42</v>
      </c>
      <c r="E147" s="151" t="s">
        <v>49</v>
      </c>
      <c r="F147" s="151" t="s">
        <v>287</v>
      </c>
      <c r="G147" s="313" t="s">
        <v>226</v>
      </c>
      <c r="H147" s="315">
        <v>42437</v>
      </c>
      <c r="I147" s="154">
        <v>7044000</v>
      </c>
      <c r="J147" s="154">
        <v>4</v>
      </c>
      <c r="K147" s="154">
        <v>0</v>
      </c>
      <c r="L147" s="397">
        <v>1</v>
      </c>
      <c r="M147" s="154">
        <f t="shared" si="31"/>
        <v>7044000</v>
      </c>
      <c r="N147" s="154">
        <v>0</v>
      </c>
      <c r="O147" s="154">
        <f t="shared" si="24"/>
        <v>704400</v>
      </c>
      <c r="P147" s="157">
        <v>0</v>
      </c>
      <c r="Q147" s="157">
        <f t="shared" si="26"/>
        <v>0</v>
      </c>
      <c r="R147" s="157">
        <v>0</v>
      </c>
      <c r="S147" s="157">
        <f t="shared" si="28"/>
        <v>0</v>
      </c>
      <c r="T147" s="157">
        <f t="shared" si="29"/>
        <v>0</v>
      </c>
      <c r="U147" s="157">
        <v>4</v>
      </c>
      <c r="V147" s="158">
        <f t="shared" si="30"/>
        <v>7044000</v>
      </c>
    </row>
    <row r="148" spans="2:22" s="28" customFormat="1" ht="11.25" x14ac:dyDescent="0.25">
      <c r="B148" s="150" t="s">
        <v>40</v>
      </c>
      <c r="C148" s="151" t="s">
        <v>41</v>
      </c>
      <c r="D148" s="151" t="s">
        <v>42</v>
      </c>
      <c r="E148" s="151" t="s">
        <v>49</v>
      </c>
      <c r="F148" s="151" t="s">
        <v>288</v>
      </c>
      <c r="G148" s="313" t="s">
        <v>227</v>
      </c>
      <c r="H148" s="315">
        <v>42437</v>
      </c>
      <c r="I148" s="154">
        <v>12327000</v>
      </c>
      <c r="J148" s="154">
        <v>4</v>
      </c>
      <c r="K148" s="154">
        <v>0</v>
      </c>
      <c r="L148" s="397">
        <v>1</v>
      </c>
      <c r="M148" s="154">
        <f t="shared" si="31"/>
        <v>12327000</v>
      </c>
      <c r="N148" s="154">
        <v>0</v>
      </c>
      <c r="O148" s="154">
        <f t="shared" si="24"/>
        <v>1232700</v>
      </c>
      <c r="P148" s="157">
        <v>0</v>
      </c>
      <c r="Q148" s="157">
        <f t="shared" si="26"/>
        <v>0</v>
      </c>
      <c r="R148" s="157">
        <v>0</v>
      </c>
      <c r="S148" s="157">
        <f t="shared" si="28"/>
        <v>0</v>
      </c>
      <c r="T148" s="157">
        <f t="shared" si="29"/>
        <v>0</v>
      </c>
      <c r="U148" s="157">
        <v>4</v>
      </c>
      <c r="V148" s="158">
        <f t="shared" si="30"/>
        <v>12327000</v>
      </c>
    </row>
    <row r="149" spans="2:22" s="28" customFormat="1" ht="11.25" x14ac:dyDescent="0.25">
      <c r="B149" s="150" t="s">
        <v>40</v>
      </c>
      <c r="C149" s="151" t="s">
        <v>41</v>
      </c>
      <c r="D149" s="151" t="s">
        <v>42</v>
      </c>
      <c r="E149" s="151" t="s">
        <v>49</v>
      </c>
      <c r="F149" s="151" t="s">
        <v>289</v>
      </c>
      <c r="G149" s="313" t="s">
        <v>228</v>
      </c>
      <c r="H149" s="315">
        <v>42451</v>
      </c>
      <c r="I149" s="154">
        <v>7924500</v>
      </c>
      <c r="J149" s="154">
        <v>4</v>
      </c>
      <c r="K149" s="154">
        <v>0</v>
      </c>
      <c r="L149" s="397">
        <v>1</v>
      </c>
      <c r="M149" s="154">
        <f t="shared" si="31"/>
        <v>7924500</v>
      </c>
      <c r="N149" s="154">
        <v>0</v>
      </c>
      <c r="O149" s="154">
        <f t="shared" si="24"/>
        <v>792450</v>
      </c>
      <c r="P149" s="157">
        <v>0</v>
      </c>
      <c r="Q149" s="157">
        <f t="shared" si="26"/>
        <v>0</v>
      </c>
      <c r="R149" s="157">
        <v>0</v>
      </c>
      <c r="S149" s="157">
        <f t="shared" si="28"/>
        <v>0</v>
      </c>
      <c r="T149" s="157">
        <f t="shared" si="29"/>
        <v>0</v>
      </c>
      <c r="U149" s="157">
        <v>4</v>
      </c>
      <c r="V149" s="158">
        <f t="shared" si="30"/>
        <v>7924500</v>
      </c>
    </row>
    <row r="150" spans="2:22" s="28" customFormat="1" ht="11.25" x14ac:dyDescent="0.25">
      <c r="B150" s="150" t="s">
        <v>40</v>
      </c>
      <c r="C150" s="151" t="s">
        <v>41</v>
      </c>
      <c r="D150" s="151" t="s">
        <v>42</v>
      </c>
      <c r="E150" s="151" t="s">
        <v>49</v>
      </c>
      <c r="F150" s="151" t="s">
        <v>290</v>
      </c>
      <c r="G150" s="313" t="s">
        <v>227</v>
      </c>
      <c r="H150" s="315">
        <v>42451</v>
      </c>
      <c r="I150" s="154">
        <v>4109000</v>
      </c>
      <c r="J150" s="154">
        <v>4</v>
      </c>
      <c r="K150" s="154">
        <v>0</v>
      </c>
      <c r="L150" s="397">
        <v>1</v>
      </c>
      <c r="M150" s="154">
        <f t="shared" si="31"/>
        <v>4109000</v>
      </c>
      <c r="N150" s="154">
        <v>0</v>
      </c>
      <c r="O150" s="154">
        <f t="shared" si="24"/>
        <v>410900</v>
      </c>
      <c r="P150" s="157">
        <v>0</v>
      </c>
      <c r="Q150" s="157">
        <f t="shared" si="26"/>
        <v>0</v>
      </c>
      <c r="R150" s="157">
        <v>0</v>
      </c>
      <c r="S150" s="157">
        <f t="shared" si="28"/>
        <v>0</v>
      </c>
      <c r="T150" s="157">
        <f t="shared" si="29"/>
        <v>0</v>
      </c>
      <c r="U150" s="157">
        <v>4</v>
      </c>
      <c r="V150" s="158">
        <f t="shared" si="30"/>
        <v>4109000</v>
      </c>
    </row>
    <row r="151" spans="2:22" s="28" customFormat="1" ht="11.25" x14ac:dyDescent="0.25">
      <c r="B151" s="150" t="s">
        <v>40</v>
      </c>
      <c r="C151" s="151" t="s">
        <v>41</v>
      </c>
      <c r="D151" s="151" t="s">
        <v>42</v>
      </c>
      <c r="E151" s="151" t="s">
        <v>49</v>
      </c>
      <c r="F151" s="151" t="s">
        <v>291</v>
      </c>
      <c r="G151" s="313" t="s">
        <v>226</v>
      </c>
      <c r="H151" s="315">
        <v>42451</v>
      </c>
      <c r="I151" s="154">
        <v>3522000</v>
      </c>
      <c r="J151" s="154">
        <v>4</v>
      </c>
      <c r="K151" s="154">
        <v>0</v>
      </c>
      <c r="L151" s="397">
        <v>1</v>
      </c>
      <c r="M151" s="154">
        <f t="shared" si="31"/>
        <v>3522000</v>
      </c>
      <c r="N151" s="154">
        <v>0</v>
      </c>
      <c r="O151" s="154">
        <f t="shared" si="24"/>
        <v>352200</v>
      </c>
      <c r="P151" s="157">
        <v>0</v>
      </c>
      <c r="Q151" s="157">
        <f t="shared" si="26"/>
        <v>0</v>
      </c>
      <c r="R151" s="157">
        <v>0</v>
      </c>
      <c r="S151" s="157">
        <f t="shared" si="28"/>
        <v>0</v>
      </c>
      <c r="T151" s="157">
        <f t="shared" si="29"/>
        <v>0</v>
      </c>
      <c r="U151" s="157">
        <v>4</v>
      </c>
      <c r="V151" s="158">
        <f t="shared" si="30"/>
        <v>3522000</v>
      </c>
    </row>
    <row r="152" spans="2:22" s="28" customFormat="1" ht="11.25" x14ac:dyDescent="0.25">
      <c r="B152" s="150" t="s">
        <v>40</v>
      </c>
      <c r="C152" s="151" t="s">
        <v>41</v>
      </c>
      <c r="D152" s="151" t="s">
        <v>42</v>
      </c>
      <c r="E152" s="151" t="s">
        <v>49</v>
      </c>
      <c r="F152" s="151" t="s">
        <v>292</v>
      </c>
      <c r="G152" s="313" t="s">
        <v>229</v>
      </c>
      <c r="H152" s="315">
        <v>42451</v>
      </c>
      <c r="I152" s="154">
        <v>1580000</v>
      </c>
      <c r="J152" s="154">
        <v>4</v>
      </c>
      <c r="K152" s="154">
        <v>0</v>
      </c>
      <c r="L152" s="397">
        <v>1</v>
      </c>
      <c r="M152" s="154">
        <f t="shared" si="31"/>
        <v>1580000</v>
      </c>
      <c r="N152" s="154">
        <v>0</v>
      </c>
      <c r="O152" s="154">
        <f t="shared" si="24"/>
        <v>158000</v>
      </c>
      <c r="P152" s="157">
        <v>0</v>
      </c>
      <c r="Q152" s="157">
        <f t="shared" si="26"/>
        <v>0</v>
      </c>
      <c r="R152" s="157">
        <v>0</v>
      </c>
      <c r="S152" s="157">
        <f t="shared" si="28"/>
        <v>0</v>
      </c>
      <c r="T152" s="157">
        <f t="shared" si="29"/>
        <v>0</v>
      </c>
      <c r="U152" s="157">
        <v>4</v>
      </c>
      <c r="V152" s="158">
        <f t="shared" si="30"/>
        <v>1580000</v>
      </c>
    </row>
    <row r="153" spans="2:22" s="28" customFormat="1" ht="11.25" x14ac:dyDescent="0.25">
      <c r="B153" s="150" t="s">
        <v>40</v>
      </c>
      <c r="C153" s="151" t="s">
        <v>41</v>
      </c>
      <c r="D153" s="151" t="s">
        <v>42</v>
      </c>
      <c r="E153" s="151" t="s">
        <v>49</v>
      </c>
      <c r="F153" s="151" t="s">
        <v>293</v>
      </c>
      <c r="G153" s="313" t="s">
        <v>230</v>
      </c>
      <c r="H153" s="315">
        <v>42451</v>
      </c>
      <c r="I153" s="154">
        <v>950000</v>
      </c>
      <c r="J153" s="154">
        <v>4</v>
      </c>
      <c r="K153" s="154">
        <v>0</v>
      </c>
      <c r="L153" s="397">
        <v>1</v>
      </c>
      <c r="M153" s="154">
        <f t="shared" si="31"/>
        <v>950000</v>
      </c>
      <c r="N153" s="154">
        <v>0</v>
      </c>
      <c r="O153" s="154">
        <f t="shared" si="24"/>
        <v>95000</v>
      </c>
      <c r="P153" s="157">
        <v>0</v>
      </c>
      <c r="Q153" s="157">
        <f t="shared" si="26"/>
        <v>0</v>
      </c>
      <c r="R153" s="157">
        <v>0</v>
      </c>
      <c r="S153" s="157">
        <f t="shared" si="28"/>
        <v>0</v>
      </c>
      <c r="T153" s="157">
        <f t="shared" si="29"/>
        <v>0</v>
      </c>
      <c r="U153" s="157">
        <v>4</v>
      </c>
      <c r="V153" s="158">
        <f t="shared" si="30"/>
        <v>950000</v>
      </c>
    </row>
    <row r="154" spans="2:22" s="28" customFormat="1" ht="11.25" x14ac:dyDescent="0.25">
      <c r="B154" s="150" t="s">
        <v>40</v>
      </c>
      <c r="C154" s="151" t="s">
        <v>41</v>
      </c>
      <c r="D154" s="151" t="s">
        <v>42</v>
      </c>
      <c r="E154" s="151" t="s">
        <v>49</v>
      </c>
      <c r="F154" s="151" t="s">
        <v>294</v>
      </c>
      <c r="G154" s="313" t="s">
        <v>228</v>
      </c>
      <c r="H154" s="315">
        <v>42473</v>
      </c>
      <c r="I154" s="154">
        <v>7924500</v>
      </c>
      <c r="J154" s="154">
        <v>4</v>
      </c>
      <c r="K154" s="154">
        <v>0</v>
      </c>
      <c r="L154" s="397">
        <v>1</v>
      </c>
      <c r="M154" s="154">
        <f t="shared" si="31"/>
        <v>7924500</v>
      </c>
      <c r="N154" s="154">
        <v>0</v>
      </c>
      <c r="O154" s="154">
        <f t="shared" si="24"/>
        <v>792450</v>
      </c>
      <c r="P154" s="157">
        <v>0</v>
      </c>
      <c r="Q154" s="157">
        <f t="shared" si="26"/>
        <v>0</v>
      </c>
      <c r="R154" s="157">
        <v>0</v>
      </c>
      <c r="S154" s="157">
        <f t="shared" si="28"/>
        <v>0</v>
      </c>
      <c r="T154" s="157">
        <f t="shared" si="29"/>
        <v>0</v>
      </c>
      <c r="U154" s="157">
        <v>4</v>
      </c>
      <c r="V154" s="158">
        <f t="shared" si="30"/>
        <v>7924500</v>
      </c>
    </row>
    <row r="155" spans="2:22" s="28" customFormat="1" ht="11.25" x14ac:dyDescent="0.25">
      <c r="B155" s="150" t="s">
        <v>40</v>
      </c>
      <c r="C155" s="151" t="s">
        <v>41</v>
      </c>
      <c r="D155" s="151" t="s">
        <v>42</v>
      </c>
      <c r="E155" s="151" t="s">
        <v>49</v>
      </c>
      <c r="F155" s="151" t="s">
        <v>295</v>
      </c>
      <c r="G155" s="313" t="s">
        <v>226</v>
      </c>
      <c r="H155" s="315">
        <v>42473</v>
      </c>
      <c r="I155" s="154">
        <v>3522000</v>
      </c>
      <c r="J155" s="154">
        <v>4</v>
      </c>
      <c r="K155" s="154">
        <v>0</v>
      </c>
      <c r="L155" s="397">
        <v>1</v>
      </c>
      <c r="M155" s="154">
        <f t="shared" si="31"/>
        <v>3522000</v>
      </c>
      <c r="N155" s="154">
        <v>0</v>
      </c>
      <c r="O155" s="154">
        <f t="shared" si="24"/>
        <v>352200</v>
      </c>
      <c r="P155" s="157">
        <v>0</v>
      </c>
      <c r="Q155" s="157">
        <f t="shared" si="26"/>
        <v>0</v>
      </c>
      <c r="R155" s="157">
        <v>0</v>
      </c>
      <c r="S155" s="157">
        <f t="shared" si="28"/>
        <v>0</v>
      </c>
      <c r="T155" s="157">
        <f t="shared" si="29"/>
        <v>0</v>
      </c>
      <c r="U155" s="157">
        <v>4</v>
      </c>
      <c r="V155" s="158">
        <f t="shared" si="30"/>
        <v>3522000</v>
      </c>
    </row>
    <row r="156" spans="2:22" s="28" customFormat="1" ht="11.25" x14ac:dyDescent="0.25">
      <c r="B156" s="150" t="s">
        <v>40</v>
      </c>
      <c r="C156" s="151" t="s">
        <v>41</v>
      </c>
      <c r="D156" s="151" t="s">
        <v>42</v>
      </c>
      <c r="E156" s="151" t="s">
        <v>49</v>
      </c>
      <c r="F156" s="151" t="s">
        <v>296</v>
      </c>
      <c r="G156" s="313" t="s">
        <v>227</v>
      </c>
      <c r="H156" s="315">
        <v>42473</v>
      </c>
      <c r="I156" s="154">
        <v>4109000</v>
      </c>
      <c r="J156" s="154">
        <v>4</v>
      </c>
      <c r="K156" s="154">
        <v>0</v>
      </c>
      <c r="L156" s="397">
        <v>1</v>
      </c>
      <c r="M156" s="154">
        <f t="shared" si="31"/>
        <v>4109000</v>
      </c>
      <c r="N156" s="154">
        <v>0</v>
      </c>
      <c r="O156" s="154">
        <f t="shared" si="24"/>
        <v>410900</v>
      </c>
      <c r="P156" s="157">
        <v>0</v>
      </c>
      <c r="Q156" s="157">
        <f t="shared" si="26"/>
        <v>0</v>
      </c>
      <c r="R156" s="157">
        <v>0</v>
      </c>
      <c r="S156" s="157">
        <f t="shared" si="28"/>
        <v>0</v>
      </c>
      <c r="T156" s="157">
        <f t="shared" si="29"/>
        <v>0</v>
      </c>
      <c r="U156" s="157">
        <v>4</v>
      </c>
      <c r="V156" s="158">
        <f t="shared" si="30"/>
        <v>4109000</v>
      </c>
    </row>
    <row r="157" spans="2:22" s="28" customFormat="1" ht="11.25" x14ac:dyDescent="0.25">
      <c r="B157" s="150" t="s">
        <v>40</v>
      </c>
      <c r="C157" s="151" t="s">
        <v>41</v>
      </c>
      <c r="D157" s="151" t="s">
        <v>42</v>
      </c>
      <c r="E157" s="151" t="s">
        <v>49</v>
      </c>
      <c r="F157" s="151" t="s">
        <v>297</v>
      </c>
      <c r="G157" s="313" t="s">
        <v>231</v>
      </c>
      <c r="H157" s="315">
        <v>42473</v>
      </c>
      <c r="I157" s="154">
        <v>1100000</v>
      </c>
      <c r="J157" s="154">
        <v>4</v>
      </c>
      <c r="K157" s="154">
        <v>0</v>
      </c>
      <c r="L157" s="397">
        <v>1</v>
      </c>
      <c r="M157" s="154">
        <f t="shared" si="31"/>
        <v>1100000</v>
      </c>
      <c r="N157" s="154">
        <v>0</v>
      </c>
      <c r="O157" s="154">
        <f t="shared" si="24"/>
        <v>110000</v>
      </c>
      <c r="P157" s="157">
        <v>0</v>
      </c>
      <c r="Q157" s="157">
        <f t="shared" si="26"/>
        <v>0</v>
      </c>
      <c r="R157" s="157">
        <v>0</v>
      </c>
      <c r="S157" s="157">
        <f t="shared" si="28"/>
        <v>0</v>
      </c>
      <c r="T157" s="157">
        <f t="shared" si="29"/>
        <v>0</v>
      </c>
      <c r="U157" s="157">
        <v>4</v>
      </c>
      <c r="V157" s="158">
        <f t="shared" si="30"/>
        <v>1100000</v>
      </c>
    </row>
    <row r="158" spans="2:22" s="28" customFormat="1" ht="11.25" x14ac:dyDescent="0.25">
      <c r="B158" s="150" t="s">
        <v>40</v>
      </c>
      <c r="C158" s="151" t="s">
        <v>41</v>
      </c>
      <c r="D158" s="151" t="s">
        <v>42</v>
      </c>
      <c r="E158" s="151" t="s">
        <v>49</v>
      </c>
      <c r="F158" s="151" t="s">
        <v>298</v>
      </c>
      <c r="G158" s="313" t="s">
        <v>232</v>
      </c>
      <c r="H158" s="315">
        <v>42473</v>
      </c>
      <c r="I158" s="154">
        <v>3378000</v>
      </c>
      <c r="J158" s="154">
        <v>4</v>
      </c>
      <c r="K158" s="154">
        <v>0</v>
      </c>
      <c r="L158" s="397">
        <v>1</v>
      </c>
      <c r="M158" s="154">
        <f t="shared" si="31"/>
        <v>3378000</v>
      </c>
      <c r="N158" s="154">
        <v>0</v>
      </c>
      <c r="O158" s="154">
        <f t="shared" si="24"/>
        <v>337800</v>
      </c>
      <c r="P158" s="157">
        <v>0</v>
      </c>
      <c r="Q158" s="157">
        <f t="shared" si="26"/>
        <v>0</v>
      </c>
      <c r="R158" s="157">
        <v>0</v>
      </c>
      <c r="S158" s="157">
        <f t="shared" si="28"/>
        <v>0</v>
      </c>
      <c r="T158" s="157">
        <f t="shared" si="29"/>
        <v>0</v>
      </c>
      <c r="U158" s="157">
        <v>4</v>
      </c>
      <c r="V158" s="158">
        <f t="shared" si="30"/>
        <v>3378000</v>
      </c>
    </row>
    <row r="159" spans="2:22" s="28" customFormat="1" ht="11.25" x14ac:dyDescent="0.25">
      <c r="B159" s="150" t="s">
        <v>40</v>
      </c>
      <c r="C159" s="151" t="s">
        <v>41</v>
      </c>
      <c r="D159" s="151" t="s">
        <v>42</v>
      </c>
      <c r="E159" s="151" t="s">
        <v>49</v>
      </c>
      <c r="F159" s="151" t="s">
        <v>299</v>
      </c>
      <c r="G159" s="313" t="s">
        <v>232</v>
      </c>
      <c r="H159" s="315">
        <v>42482</v>
      </c>
      <c r="I159" s="154">
        <v>2968000</v>
      </c>
      <c r="J159" s="154">
        <v>4</v>
      </c>
      <c r="K159" s="154">
        <v>0</v>
      </c>
      <c r="L159" s="397">
        <v>1</v>
      </c>
      <c r="M159" s="154">
        <f t="shared" si="31"/>
        <v>2968000</v>
      </c>
      <c r="N159" s="154">
        <v>0</v>
      </c>
      <c r="O159" s="154">
        <f t="shared" si="24"/>
        <v>296800</v>
      </c>
      <c r="P159" s="157">
        <v>0</v>
      </c>
      <c r="Q159" s="157">
        <f t="shared" si="26"/>
        <v>0</v>
      </c>
      <c r="R159" s="157">
        <v>0</v>
      </c>
      <c r="S159" s="157">
        <f t="shared" si="28"/>
        <v>0</v>
      </c>
      <c r="T159" s="157">
        <f t="shared" si="29"/>
        <v>0</v>
      </c>
      <c r="U159" s="157">
        <v>4</v>
      </c>
      <c r="V159" s="158">
        <f t="shared" si="30"/>
        <v>2968000</v>
      </c>
    </row>
    <row r="160" spans="2:22" s="28" customFormat="1" ht="11.25" x14ac:dyDescent="0.25">
      <c r="B160" s="150" t="s">
        <v>40</v>
      </c>
      <c r="C160" s="151" t="s">
        <v>41</v>
      </c>
      <c r="D160" s="151" t="s">
        <v>42</v>
      </c>
      <c r="E160" s="151" t="s">
        <v>49</v>
      </c>
      <c r="F160" s="151" t="s">
        <v>300</v>
      </c>
      <c r="G160" s="313" t="s">
        <v>233</v>
      </c>
      <c r="H160" s="315">
        <v>42490</v>
      </c>
      <c r="I160" s="154">
        <v>44166750</v>
      </c>
      <c r="J160" s="154">
        <v>4</v>
      </c>
      <c r="K160" s="154">
        <v>0</v>
      </c>
      <c r="L160" s="397">
        <v>1</v>
      </c>
      <c r="M160" s="154">
        <f t="shared" si="31"/>
        <v>44166750</v>
      </c>
      <c r="N160" s="154">
        <v>0</v>
      </c>
      <c r="O160" s="154">
        <f t="shared" si="24"/>
        <v>4416675</v>
      </c>
      <c r="P160" s="157">
        <v>0</v>
      </c>
      <c r="Q160" s="157">
        <f t="shared" si="26"/>
        <v>0</v>
      </c>
      <c r="R160" s="157">
        <f t="shared" ref="R160:R163" si="32">(Q160*1.0061)</f>
        <v>0</v>
      </c>
      <c r="S160" s="157">
        <f t="shared" si="28"/>
        <v>0</v>
      </c>
      <c r="T160" s="157">
        <f t="shared" si="29"/>
        <v>0</v>
      </c>
      <c r="U160" s="157">
        <v>4</v>
      </c>
      <c r="V160" s="158">
        <f t="shared" si="30"/>
        <v>44166750</v>
      </c>
    </row>
    <row r="161" spans="2:22" s="28" customFormat="1" ht="11.25" x14ac:dyDescent="0.25">
      <c r="B161" s="150" t="s">
        <v>40</v>
      </c>
      <c r="C161" s="151" t="s">
        <v>41</v>
      </c>
      <c r="D161" s="151" t="s">
        <v>42</v>
      </c>
      <c r="E161" s="151" t="s">
        <v>49</v>
      </c>
      <c r="F161" s="151" t="s">
        <v>301</v>
      </c>
      <c r="G161" s="313" t="s">
        <v>233</v>
      </c>
      <c r="H161" s="315">
        <v>42580</v>
      </c>
      <c r="I161" s="154">
        <v>26001000</v>
      </c>
      <c r="J161" s="154">
        <v>4</v>
      </c>
      <c r="K161" s="154">
        <v>0</v>
      </c>
      <c r="L161" s="397">
        <v>1</v>
      </c>
      <c r="M161" s="154">
        <f t="shared" si="31"/>
        <v>26001000</v>
      </c>
      <c r="N161" s="154">
        <v>0</v>
      </c>
      <c r="O161" s="154">
        <f t="shared" si="24"/>
        <v>2600100</v>
      </c>
      <c r="P161" s="157">
        <v>0</v>
      </c>
      <c r="Q161" s="157">
        <f t="shared" si="26"/>
        <v>0</v>
      </c>
      <c r="R161" s="157">
        <f t="shared" si="32"/>
        <v>0</v>
      </c>
      <c r="S161" s="157">
        <f t="shared" si="28"/>
        <v>0</v>
      </c>
      <c r="T161" s="157">
        <f t="shared" si="29"/>
        <v>0</v>
      </c>
      <c r="U161" s="157">
        <v>4</v>
      </c>
      <c r="V161" s="158">
        <f t="shared" si="30"/>
        <v>26001000</v>
      </c>
    </row>
    <row r="162" spans="2:22" s="28" customFormat="1" ht="11.25" x14ac:dyDescent="0.25">
      <c r="B162" s="150" t="s">
        <v>40</v>
      </c>
      <c r="C162" s="151" t="s">
        <v>41</v>
      </c>
      <c r="D162" s="151" t="s">
        <v>42</v>
      </c>
      <c r="E162" s="151" t="s">
        <v>49</v>
      </c>
      <c r="F162" s="151" t="s">
        <v>303</v>
      </c>
      <c r="G162" s="313" t="s">
        <v>233</v>
      </c>
      <c r="H162" s="315">
        <v>42670</v>
      </c>
      <c r="I162" s="154">
        <v>15553000</v>
      </c>
      <c r="J162" s="154">
        <v>4</v>
      </c>
      <c r="K162" s="154">
        <v>0</v>
      </c>
      <c r="L162" s="397">
        <v>1</v>
      </c>
      <c r="M162" s="154">
        <f t="shared" si="31"/>
        <v>15553000</v>
      </c>
      <c r="N162" s="154">
        <v>0</v>
      </c>
      <c r="O162" s="154">
        <f t="shared" si="24"/>
        <v>1555300</v>
      </c>
      <c r="P162" s="157">
        <v>0</v>
      </c>
      <c r="Q162" s="157">
        <f t="shared" si="26"/>
        <v>0</v>
      </c>
      <c r="R162" s="157">
        <f t="shared" si="32"/>
        <v>0</v>
      </c>
      <c r="S162" s="157">
        <f t="shared" si="28"/>
        <v>0</v>
      </c>
      <c r="T162" s="157">
        <f t="shared" si="29"/>
        <v>0</v>
      </c>
      <c r="U162" s="157">
        <v>4</v>
      </c>
      <c r="V162" s="158">
        <f t="shared" si="30"/>
        <v>15553000</v>
      </c>
    </row>
    <row r="163" spans="2:22" s="28" customFormat="1" ht="11.25" x14ac:dyDescent="0.25">
      <c r="B163" s="150" t="s">
        <v>40</v>
      </c>
      <c r="C163" s="151" t="s">
        <v>41</v>
      </c>
      <c r="D163" s="151" t="s">
        <v>42</v>
      </c>
      <c r="E163" s="151" t="s">
        <v>49</v>
      </c>
      <c r="F163" s="151" t="s">
        <v>304</v>
      </c>
      <c r="G163" s="313" t="s">
        <v>263</v>
      </c>
      <c r="H163" s="315">
        <v>42548</v>
      </c>
      <c r="I163" s="154">
        <v>180000</v>
      </c>
      <c r="J163" s="154">
        <v>4</v>
      </c>
      <c r="K163" s="154">
        <v>0</v>
      </c>
      <c r="L163" s="397">
        <v>1</v>
      </c>
      <c r="M163" s="154">
        <f t="shared" si="31"/>
        <v>180000</v>
      </c>
      <c r="N163" s="154">
        <v>0</v>
      </c>
      <c r="O163" s="154">
        <f t="shared" si="24"/>
        <v>18000</v>
      </c>
      <c r="P163" s="157">
        <v>0</v>
      </c>
      <c r="Q163" s="157">
        <f t="shared" si="26"/>
        <v>0</v>
      </c>
      <c r="R163" s="157">
        <f t="shared" si="32"/>
        <v>0</v>
      </c>
      <c r="S163" s="157">
        <f t="shared" si="28"/>
        <v>0</v>
      </c>
      <c r="T163" s="157">
        <f t="shared" si="29"/>
        <v>0</v>
      </c>
      <c r="U163" s="157">
        <v>4</v>
      </c>
      <c r="V163" s="158">
        <f t="shared" si="30"/>
        <v>180000</v>
      </c>
    </row>
    <row r="164" spans="2:22" s="28" customFormat="1" ht="11.25" x14ac:dyDescent="0.25">
      <c r="B164" s="150"/>
      <c r="C164" s="151"/>
      <c r="D164" s="151"/>
      <c r="E164" s="151"/>
      <c r="F164" s="151"/>
      <c r="G164" s="152"/>
      <c r="H164" s="153"/>
      <c r="I164" s="154"/>
      <c r="J164" s="154"/>
      <c r="K164" s="154"/>
      <c r="L164" s="156"/>
      <c r="M164" s="154"/>
      <c r="N164" s="154"/>
      <c r="O164" s="154"/>
      <c r="P164" s="157"/>
      <c r="Q164" s="157"/>
      <c r="R164" s="157"/>
      <c r="S164" s="157"/>
      <c r="T164" s="157"/>
      <c r="U164" s="157"/>
      <c r="V164" s="158"/>
    </row>
    <row r="165" spans="2:22" s="1" customFormat="1" x14ac:dyDescent="0.25">
      <c r="B165" s="160"/>
      <c r="C165" s="161"/>
      <c r="D165" s="161"/>
      <c r="E165" s="161"/>
      <c r="F165" s="161"/>
      <c r="G165" s="162"/>
      <c r="H165" s="163"/>
      <c r="I165" s="164"/>
      <c r="J165" s="164"/>
      <c r="K165" s="164"/>
      <c r="L165" s="165"/>
      <c r="M165" s="164"/>
      <c r="N165" s="164"/>
      <c r="O165" s="164"/>
      <c r="P165" s="157">
        <f t="shared" ref="P165" si="33">M165-O165</f>
        <v>0</v>
      </c>
      <c r="Q165" s="166"/>
      <c r="R165" s="166"/>
      <c r="S165" s="166"/>
      <c r="T165" s="166"/>
      <c r="U165" s="166"/>
      <c r="V165" s="167"/>
    </row>
    <row r="166" spans="2:22" x14ac:dyDescent="0.25">
      <c r="B166" s="139"/>
      <c r="C166" s="140"/>
      <c r="D166" s="140"/>
      <c r="E166" s="140"/>
      <c r="F166" s="140"/>
      <c r="G166" s="141"/>
      <c r="H166" s="75"/>
      <c r="I166" s="57">
        <f>SUM(I99:I165)</f>
        <v>448416820</v>
      </c>
      <c r="J166" s="57"/>
      <c r="K166" s="57">
        <f>SUM(K99:K165)</f>
        <v>18671410</v>
      </c>
      <c r="L166" s="142"/>
      <c r="M166" s="180">
        <f t="shared" ref="M166:T166" si="34">SUM(M99:M165)</f>
        <v>449710149.27200001</v>
      </c>
      <c r="N166" s="180">
        <f t="shared" si="34"/>
        <v>731919.27199999825</v>
      </c>
      <c r="O166" s="57">
        <f t="shared" si="34"/>
        <v>44971014.927200004</v>
      </c>
      <c r="P166" s="57">
        <f t="shared" si="34"/>
        <v>17462996.344799995</v>
      </c>
      <c r="Q166" s="57">
        <f t="shared" si="34"/>
        <v>5820998.7816000013</v>
      </c>
      <c r="R166" s="57">
        <f t="shared" si="34"/>
        <v>0</v>
      </c>
      <c r="S166" s="57">
        <f t="shared" si="34"/>
        <v>0</v>
      </c>
      <c r="T166" s="57">
        <f t="shared" si="34"/>
        <v>5820998.7816000013</v>
      </c>
      <c r="U166" s="57"/>
      <c r="V166" s="57">
        <f>SUM(V99:V165)</f>
        <v>443889150.49039996</v>
      </c>
    </row>
    <row r="167" spans="2:22" x14ac:dyDescent="0.25">
      <c r="B167" s="145"/>
      <c r="C167" s="145"/>
      <c r="D167" s="145"/>
      <c r="E167" s="145"/>
      <c r="F167" s="145"/>
      <c r="G167" s="146"/>
      <c r="H167" s="76"/>
      <c r="I167" s="58"/>
      <c r="J167" s="58"/>
      <c r="K167" s="58"/>
      <c r="L167" s="147"/>
      <c r="M167" s="184"/>
      <c r="N167" s="184"/>
      <c r="O167" s="58"/>
      <c r="P167" s="58"/>
      <c r="Q167" s="58"/>
      <c r="R167" s="58"/>
      <c r="S167" s="58"/>
      <c r="T167" s="58"/>
      <c r="U167" s="58"/>
      <c r="V167" s="58"/>
    </row>
    <row r="168" spans="2:22" s="1" customFormat="1" x14ac:dyDescent="0.25">
      <c r="B168" s="181"/>
      <c r="C168" s="181"/>
      <c r="D168" s="181"/>
      <c r="E168" s="181"/>
      <c r="F168" s="181"/>
      <c r="G168" s="182"/>
      <c r="H168" s="183"/>
      <c r="I168" s="184"/>
      <c r="J168" s="184"/>
      <c r="K168" s="184"/>
      <c r="L168" s="185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</row>
    <row r="169" spans="2:22" s="1" customFormat="1" ht="20.25" x14ac:dyDescent="0.25">
      <c r="B169" s="423" t="s">
        <v>115</v>
      </c>
      <c r="C169" s="423"/>
      <c r="D169" s="423"/>
      <c r="E169" s="423"/>
      <c r="F169" s="423"/>
      <c r="G169" s="423"/>
      <c r="H169" s="423"/>
      <c r="I169" s="423"/>
      <c r="J169" s="423"/>
      <c r="K169" s="423"/>
      <c r="L169" s="423"/>
      <c r="M169" s="423"/>
      <c r="N169" s="423"/>
      <c r="O169" s="423"/>
      <c r="P169" s="423"/>
      <c r="Q169" s="423"/>
      <c r="R169" s="423"/>
      <c r="S169" s="423"/>
      <c r="T169" s="423"/>
      <c r="U169" s="423"/>
      <c r="V169" s="423"/>
    </row>
    <row r="170" spans="2:22" s="1" customFormat="1" x14ac:dyDescent="0.25">
      <c r="B170" s="186"/>
      <c r="C170" s="186"/>
      <c r="D170" s="186"/>
      <c r="E170" s="186"/>
      <c r="F170" s="187"/>
      <c r="H170" s="188"/>
      <c r="I170" s="189"/>
      <c r="J170" s="189"/>
      <c r="K170" s="189"/>
      <c r="L170" s="190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</row>
    <row r="171" spans="2:22" s="1" customFormat="1" x14ac:dyDescent="0.25">
      <c r="B171" s="191"/>
      <c r="C171" s="192"/>
      <c r="D171" s="192"/>
      <c r="E171" s="192"/>
      <c r="F171" s="193"/>
      <c r="G171" s="194"/>
      <c r="H171" s="46" t="s">
        <v>7</v>
      </c>
      <c r="I171" s="368"/>
      <c r="J171" s="359" t="s">
        <v>13</v>
      </c>
      <c r="K171" s="339" t="s">
        <v>276</v>
      </c>
      <c r="L171" s="340" t="s">
        <v>15</v>
      </c>
      <c r="M171" s="332" t="s">
        <v>16</v>
      </c>
      <c r="N171" s="339"/>
      <c r="O171" s="332"/>
      <c r="P171" s="332" t="s">
        <v>16</v>
      </c>
      <c r="Q171" s="332" t="s">
        <v>18</v>
      </c>
      <c r="R171" s="332" t="s">
        <v>18</v>
      </c>
      <c r="S171" s="332" t="s">
        <v>271</v>
      </c>
      <c r="T171" s="332" t="s">
        <v>18</v>
      </c>
      <c r="U171" s="332" t="s">
        <v>13</v>
      </c>
      <c r="V171" s="332" t="s">
        <v>16</v>
      </c>
    </row>
    <row r="172" spans="2:22" s="1" customFormat="1" ht="22.5" x14ac:dyDescent="0.25">
      <c r="B172" s="424" t="s">
        <v>20</v>
      </c>
      <c r="C172" s="425"/>
      <c r="D172" s="425"/>
      <c r="E172" s="425"/>
      <c r="F172" s="426"/>
      <c r="G172" s="198" t="s">
        <v>21</v>
      </c>
      <c r="H172" s="47" t="s">
        <v>22</v>
      </c>
      <c r="I172" s="369" t="s">
        <v>23</v>
      </c>
      <c r="J172" s="360" t="s">
        <v>24</v>
      </c>
      <c r="K172" s="343" t="s">
        <v>25</v>
      </c>
      <c r="L172" s="344" t="s">
        <v>6</v>
      </c>
      <c r="M172" s="333" t="s">
        <v>26</v>
      </c>
      <c r="N172" s="372" t="s">
        <v>270</v>
      </c>
      <c r="O172" s="333" t="s">
        <v>27</v>
      </c>
      <c r="P172" s="333" t="s">
        <v>28</v>
      </c>
      <c r="Q172" s="333" t="s">
        <v>25</v>
      </c>
      <c r="R172" s="333" t="s">
        <v>29</v>
      </c>
      <c r="S172" s="333"/>
      <c r="T172" s="333" t="s">
        <v>29</v>
      </c>
      <c r="U172" s="333" t="s">
        <v>31</v>
      </c>
      <c r="V172" s="333" t="s">
        <v>32</v>
      </c>
    </row>
    <row r="173" spans="2:22" s="1" customFormat="1" x14ac:dyDescent="0.25">
      <c r="B173" s="202"/>
      <c r="C173" s="203"/>
      <c r="D173" s="203"/>
      <c r="E173" s="203"/>
      <c r="F173" s="204"/>
      <c r="G173" s="205"/>
      <c r="H173" s="47" t="s">
        <v>33</v>
      </c>
      <c r="I173" s="370"/>
      <c r="J173" s="361" t="s">
        <v>34</v>
      </c>
      <c r="K173" s="371" t="s">
        <v>272</v>
      </c>
      <c r="L173" s="349" t="s">
        <v>14</v>
      </c>
      <c r="M173" s="334"/>
      <c r="N173" s="371"/>
      <c r="O173" s="334"/>
      <c r="P173" s="334" t="s">
        <v>35</v>
      </c>
      <c r="Q173" s="334" t="s">
        <v>2</v>
      </c>
      <c r="R173" s="334" t="s">
        <v>272</v>
      </c>
      <c r="S173" s="334" t="s">
        <v>30</v>
      </c>
      <c r="T173" s="334"/>
      <c r="U173" s="334" t="s">
        <v>38</v>
      </c>
      <c r="V173" s="334" t="s">
        <v>39</v>
      </c>
    </row>
    <row r="174" spans="2:22" s="1" customFormat="1" x14ac:dyDescent="0.25">
      <c r="B174" s="208"/>
      <c r="C174" s="209"/>
      <c r="D174" s="209"/>
      <c r="E174" s="209"/>
      <c r="F174" s="209"/>
      <c r="G174" s="210"/>
      <c r="H174" s="211"/>
      <c r="I174" s="212"/>
      <c r="J174" s="155"/>
      <c r="K174" s="212"/>
      <c r="L174" s="213"/>
      <c r="M174" s="212"/>
      <c r="N174" s="212"/>
      <c r="O174" s="212"/>
      <c r="P174" s="214"/>
      <c r="Q174" s="214"/>
      <c r="R174" s="214"/>
      <c r="S174" s="214"/>
      <c r="T174" s="214"/>
      <c r="U174" s="214"/>
      <c r="V174" s="215"/>
    </row>
    <row r="175" spans="2:22" s="1" customFormat="1" x14ac:dyDescent="0.25">
      <c r="B175" s="216"/>
      <c r="C175" s="217"/>
      <c r="D175" s="217"/>
      <c r="E175" s="217"/>
      <c r="F175" s="217"/>
      <c r="G175" s="218" t="str">
        <f>B169</f>
        <v>2.6.1.06. MAQUINARIAS Y EQUIPOS AGROPECUARIOS</v>
      </c>
      <c r="H175" s="219"/>
      <c r="I175" s="155"/>
      <c r="J175" s="155"/>
      <c r="K175" s="155"/>
      <c r="L175" s="220"/>
      <c r="M175" s="155"/>
      <c r="N175" s="155"/>
      <c r="O175" s="155"/>
      <c r="P175" s="221"/>
      <c r="Q175" s="221"/>
      <c r="R175" s="221"/>
      <c r="S175" s="221"/>
      <c r="T175" s="221"/>
      <c r="U175" s="221"/>
      <c r="V175" s="222"/>
    </row>
    <row r="176" spans="2:22" s="28" customFormat="1" ht="11.25" x14ac:dyDescent="0.25">
      <c r="B176" s="150" t="s">
        <v>40</v>
      </c>
      <c r="C176" s="151" t="s">
        <v>41</v>
      </c>
      <c r="D176" s="151" t="s">
        <v>42</v>
      </c>
      <c r="E176" s="151" t="s">
        <v>51</v>
      </c>
      <c r="F176" s="151" t="s">
        <v>66</v>
      </c>
      <c r="G176" s="159" t="s">
        <v>145</v>
      </c>
      <c r="H176" s="223">
        <v>2012</v>
      </c>
      <c r="I176" s="154">
        <v>205800000</v>
      </c>
      <c r="J176" s="154">
        <v>10</v>
      </c>
      <c r="K176" s="154">
        <v>212179800</v>
      </c>
      <c r="L176" s="396">
        <f>+$M$14</f>
        <v>1.0391999999999999</v>
      </c>
      <c r="M176" s="154">
        <f t="shared" ref="M176:M179" si="35">+K176*L176</f>
        <v>220497248.15999997</v>
      </c>
      <c r="N176" s="154">
        <f t="shared" ref="N176:N179" si="36">+M176-K176</f>
        <v>8317448.1599999666</v>
      </c>
      <c r="O176" s="154">
        <f t="shared" ref="O176:O196" si="37">M176*10%</f>
        <v>22049724.816</v>
      </c>
      <c r="P176" s="157">
        <f t="shared" ref="P176:P179" si="38">+M176-O176</f>
        <v>198447523.34399998</v>
      </c>
      <c r="Q176" s="157">
        <f t="shared" ref="Q176:Q196" si="39">P176/U176</f>
        <v>33074587.223999996</v>
      </c>
      <c r="R176" s="157">
        <v>57288546</v>
      </c>
      <c r="S176" s="157">
        <f t="shared" ref="S176:S196" si="40">R176*L176</f>
        <v>59534257.003199995</v>
      </c>
      <c r="T176" s="157">
        <f t="shared" ref="T176:T196" si="41">+Q176+R176</f>
        <v>90363133.223999992</v>
      </c>
      <c r="U176" s="157">
        <f>$J176-($R$10-$H176)</f>
        <v>6</v>
      </c>
      <c r="V176" s="158">
        <f t="shared" ref="V176:V196" si="42">M176-T176</f>
        <v>130134114.93599997</v>
      </c>
    </row>
    <row r="177" spans="2:22" s="28" customFormat="1" ht="11.25" x14ac:dyDescent="0.2">
      <c r="B177" s="150" t="s">
        <v>40</v>
      </c>
      <c r="C177" s="151" t="s">
        <v>41</v>
      </c>
      <c r="D177" s="151" t="s">
        <v>42</v>
      </c>
      <c r="E177" s="151" t="s">
        <v>51</v>
      </c>
      <c r="F177" s="151" t="s">
        <v>67</v>
      </c>
      <c r="G177" s="224" t="s">
        <v>125</v>
      </c>
      <c r="H177" s="223">
        <v>2013</v>
      </c>
      <c r="I177" s="154">
        <v>65000000</v>
      </c>
      <c r="J177" s="154">
        <v>10</v>
      </c>
      <c r="K177" s="154">
        <v>67015000</v>
      </c>
      <c r="L177" s="396">
        <f>+$M$14</f>
        <v>1.0391999999999999</v>
      </c>
      <c r="M177" s="154">
        <f t="shared" si="35"/>
        <v>69641988</v>
      </c>
      <c r="N177" s="154">
        <f t="shared" si="36"/>
        <v>2626988</v>
      </c>
      <c r="O177" s="154">
        <f t="shared" si="37"/>
        <v>6964198.8000000007</v>
      </c>
      <c r="P177" s="157">
        <f t="shared" si="38"/>
        <v>62677789.200000003</v>
      </c>
      <c r="Q177" s="157">
        <f t="shared" si="39"/>
        <v>8953969.8857142869</v>
      </c>
      <c r="R177" s="157">
        <v>12062700</v>
      </c>
      <c r="S177" s="157">
        <f t="shared" si="40"/>
        <v>12535557.839999998</v>
      </c>
      <c r="T177" s="157">
        <f t="shared" si="41"/>
        <v>21016669.885714285</v>
      </c>
      <c r="U177" s="157">
        <f>$J177-($R$10-$H177)</f>
        <v>7</v>
      </c>
      <c r="V177" s="158">
        <f t="shared" si="42"/>
        <v>48625318.114285715</v>
      </c>
    </row>
    <row r="178" spans="2:22" s="28" customFormat="1" ht="11.25" x14ac:dyDescent="0.2">
      <c r="B178" s="150" t="s">
        <v>40</v>
      </c>
      <c r="C178" s="151" t="s">
        <v>41</v>
      </c>
      <c r="D178" s="151" t="s">
        <v>42</v>
      </c>
      <c r="E178" s="151" t="s">
        <v>51</v>
      </c>
      <c r="F178" s="151" t="s">
        <v>68</v>
      </c>
      <c r="G178" s="224" t="s">
        <v>146</v>
      </c>
      <c r="H178" s="225">
        <v>2012</v>
      </c>
      <c r="I178" s="154">
        <v>2600000</v>
      </c>
      <c r="J178" s="154">
        <v>10</v>
      </c>
      <c r="K178" s="154">
        <v>2680600</v>
      </c>
      <c r="L178" s="396">
        <f>+$M$14</f>
        <v>1.0391999999999999</v>
      </c>
      <c r="M178" s="154">
        <f t="shared" si="35"/>
        <v>2785679.5199999996</v>
      </c>
      <c r="N178" s="154">
        <f t="shared" si="36"/>
        <v>105079.51999999955</v>
      </c>
      <c r="O178" s="154">
        <f t="shared" si="37"/>
        <v>278567.95199999999</v>
      </c>
      <c r="P178" s="157">
        <f t="shared" si="38"/>
        <v>2507111.5679999995</v>
      </c>
      <c r="Q178" s="157">
        <f t="shared" si="39"/>
        <v>417851.9279999999</v>
      </c>
      <c r="R178" s="157">
        <v>723762</v>
      </c>
      <c r="S178" s="157">
        <f t="shared" si="40"/>
        <v>752133.47039999987</v>
      </c>
      <c r="T178" s="157">
        <f t="shared" si="41"/>
        <v>1141613.9279999998</v>
      </c>
      <c r="U178" s="157">
        <f>$J178-($R$10-$H178)</f>
        <v>6</v>
      </c>
      <c r="V178" s="158">
        <f t="shared" si="42"/>
        <v>1644065.5919999997</v>
      </c>
    </row>
    <row r="179" spans="2:22" s="28" customFormat="1" ht="11.25" x14ac:dyDescent="0.2">
      <c r="B179" s="150" t="s">
        <v>40</v>
      </c>
      <c r="C179" s="151" t="s">
        <v>41</v>
      </c>
      <c r="D179" s="151" t="s">
        <v>42</v>
      </c>
      <c r="E179" s="151" t="s">
        <v>51</v>
      </c>
      <c r="F179" s="151" t="s">
        <v>69</v>
      </c>
      <c r="G179" s="224" t="s">
        <v>147</v>
      </c>
      <c r="H179" s="225">
        <v>2012</v>
      </c>
      <c r="I179" s="226">
        <v>3000000</v>
      </c>
      <c r="J179" s="154">
        <v>10</v>
      </c>
      <c r="K179" s="154">
        <v>3093000</v>
      </c>
      <c r="L179" s="396">
        <f>+$M$14</f>
        <v>1.0391999999999999</v>
      </c>
      <c r="M179" s="154">
        <f t="shared" si="35"/>
        <v>3214245.5999999996</v>
      </c>
      <c r="N179" s="154">
        <f t="shared" si="36"/>
        <v>121245.59999999963</v>
      </c>
      <c r="O179" s="154">
        <f t="shared" si="37"/>
        <v>321424.56</v>
      </c>
      <c r="P179" s="157">
        <f t="shared" si="38"/>
        <v>2892821.0399999996</v>
      </c>
      <c r="Q179" s="157">
        <f t="shared" si="39"/>
        <v>482136.83999999991</v>
      </c>
      <c r="R179" s="157">
        <v>835110</v>
      </c>
      <c r="S179" s="157">
        <f t="shared" si="40"/>
        <v>867846.31199999992</v>
      </c>
      <c r="T179" s="157">
        <f t="shared" si="41"/>
        <v>1317246.8399999999</v>
      </c>
      <c r="U179" s="157">
        <f>$J179-($R$10-$H179)</f>
        <v>6</v>
      </c>
      <c r="V179" s="158">
        <f t="shared" si="42"/>
        <v>1896998.7599999998</v>
      </c>
    </row>
    <row r="180" spans="2:22" s="28" customFormat="1" ht="11.25" x14ac:dyDescent="0.2">
      <c r="B180" s="150" t="s">
        <v>40</v>
      </c>
      <c r="C180" s="151" t="s">
        <v>41</v>
      </c>
      <c r="D180" s="151" t="s">
        <v>42</v>
      </c>
      <c r="E180" s="151" t="s">
        <v>51</v>
      </c>
      <c r="F180" s="151" t="s">
        <v>70</v>
      </c>
      <c r="G180" s="224" t="s">
        <v>236</v>
      </c>
      <c r="H180" s="315">
        <v>42446</v>
      </c>
      <c r="I180" s="154">
        <v>24000000</v>
      </c>
      <c r="J180" s="154">
        <v>10</v>
      </c>
      <c r="K180" s="154">
        <v>0</v>
      </c>
      <c r="L180" s="396">
        <v>1</v>
      </c>
      <c r="M180" s="154">
        <f>I180</f>
        <v>24000000</v>
      </c>
      <c r="N180" s="154">
        <v>0</v>
      </c>
      <c r="O180" s="154">
        <f t="shared" si="37"/>
        <v>2400000</v>
      </c>
      <c r="P180" s="157">
        <v>0</v>
      </c>
      <c r="Q180" s="157">
        <f t="shared" si="39"/>
        <v>0</v>
      </c>
      <c r="R180" s="157">
        <v>0</v>
      </c>
      <c r="S180" s="157">
        <f t="shared" si="40"/>
        <v>0</v>
      </c>
      <c r="T180" s="157">
        <f t="shared" si="41"/>
        <v>0</v>
      </c>
      <c r="U180" s="157">
        <v>10</v>
      </c>
      <c r="V180" s="158">
        <f t="shared" si="42"/>
        <v>24000000</v>
      </c>
    </row>
    <row r="181" spans="2:22" s="28" customFormat="1" ht="11.25" x14ac:dyDescent="0.2">
      <c r="B181" s="150" t="s">
        <v>40</v>
      </c>
      <c r="C181" s="151" t="s">
        <v>41</v>
      </c>
      <c r="D181" s="151" t="s">
        <v>42</v>
      </c>
      <c r="E181" s="151" t="s">
        <v>51</v>
      </c>
      <c r="F181" s="151" t="s">
        <v>71</v>
      </c>
      <c r="G181" s="224" t="s">
        <v>237</v>
      </c>
      <c r="H181" s="315">
        <v>42469</v>
      </c>
      <c r="I181" s="154">
        <v>3390000</v>
      </c>
      <c r="J181" s="154">
        <v>10</v>
      </c>
      <c r="K181" s="154">
        <v>0</v>
      </c>
      <c r="L181" s="396">
        <v>1</v>
      </c>
      <c r="M181" s="154">
        <f t="shared" ref="M181:M196" si="43">I181</f>
        <v>3390000</v>
      </c>
      <c r="N181" s="154">
        <v>0</v>
      </c>
      <c r="O181" s="154">
        <f t="shared" si="37"/>
        <v>339000</v>
      </c>
      <c r="P181" s="157">
        <v>0</v>
      </c>
      <c r="Q181" s="157">
        <f t="shared" si="39"/>
        <v>0</v>
      </c>
      <c r="R181" s="157">
        <v>0</v>
      </c>
      <c r="S181" s="157">
        <f t="shared" si="40"/>
        <v>0</v>
      </c>
      <c r="T181" s="157">
        <f t="shared" si="41"/>
        <v>0</v>
      </c>
      <c r="U181" s="157">
        <v>10</v>
      </c>
      <c r="V181" s="158">
        <f t="shared" si="42"/>
        <v>3390000</v>
      </c>
    </row>
    <row r="182" spans="2:22" s="28" customFormat="1" ht="11.25" x14ac:dyDescent="0.2">
      <c r="B182" s="150" t="s">
        <v>40</v>
      </c>
      <c r="C182" s="151" t="s">
        <v>41</v>
      </c>
      <c r="D182" s="151" t="s">
        <v>42</v>
      </c>
      <c r="E182" s="151" t="s">
        <v>51</v>
      </c>
      <c r="F182" s="151" t="s">
        <v>72</v>
      </c>
      <c r="G182" s="224" t="s">
        <v>238</v>
      </c>
      <c r="H182" s="315">
        <v>42469</v>
      </c>
      <c r="I182" s="226">
        <v>348000</v>
      </c>
      <c r="J182" s="154">
        <v>10</v>
      </c>
      <c r="K182" s="154">
        <v>0</v>
      </c>
      <c r="L182" s="396">
        <v>1</v>
      </c>
      <c r="M182" s="154">
        <f t="shared" si="43"/>
        <v>348000</v>
      </c>
      <c r="N182" s="154">
        <v>0</v>
      </c>
      <c r="O182" s="154">
        <f t="shared" si="37"/>
        <v>34800</v>
      </c>
      <c r="P182" s="157">
        <v>0</v>
      </c>
      <c r="Q182" s="157">
        <f t="shared" si="39"/>
        <v>0</v>
      </c>
      <c r="R182" s="157">
        <v>0</v>
      </c>
      <c r="S182" s="157">
        <f t="shared" si="40"/>
        <v>0</v>
      </c>
      <c r="T182" s="157">
        <f t="shared" si="41"/>
        <v>0</v>
      </c>
      <c r="U182" s="157">
        <v>10</v>
      </c>
      <c r="V182" s="158">
        <f t="shared" si="42"/>
        <v>348000</v>
      </c>
    </row>
    <row r="183" spans="2:22" s="28" customFormat="1" ht="11.25" x14ac:dyDescent="0.2">
      <c r="B183" s="150" t="s">
        <v>40</v>
      </c>
      <c r="C183" s="151" t="s">
        <v>41</v>
      </c>
      <c r="D183" s="151" t="s">
        <v>42</v>
      </c>
      <c r="E183" s="151" t="s">
        <v>51</v>
      </c>
      <c r="F183" s="151" t="s">
        <v>73</v>
      </c>
      <c r="G183" s="224" t="s">
        <v>239</v>
      </c>
      <c r="H183" s="315">
        <v>42469</v>
      </c>
      <c r="I183" s="226">
        <v>4463210</v>
      </c>
      <c r="J183" s="154">
        <v>10</v>
      </c>
      <c r="K183" s="154">
        <v>0</v>
      </c>
      <c r="L183" s="396">
        <v>1</v>
      </c>
      <c r="M183" s="154">
        <f t="shared" si="43"/>
        <v>4463210</v>
      </c>
      <c r="N183" s="154">
        <v>0</v>
      </c>
      <c r="O183" s="154">
        <f t="shared" si="37"/>
        <v>446321</v>
      </c>
      <c r="P183" s="157">
        <v>0</v>
      </c>
      <c r="Q183" s="157">
        <f t="shared" si="39"/>
        <v>0</v>
      </c>
      <c r="R183" s="157">
        <v>0</v>
      </c>
      <c r="S183" s="157">
        <f t="shared" si="40"/>
        <v>0</v>
      </c>
      <c r="T183" s="157">
        <f t="shared" si="41"/>
        <v>0</v>
      </c>
      <c r="U183" s="157">
        <v>10</v>
      </c>
      <c r="V183" s="158">
        <f t="shared" si="42"/>
        <v>4463210</v>
      </c>
    </row>
    <row r="184" spans="2:22" s="28" customFormat="1" ht="11.25" x14ac:dyDescent="0.2">
      <c r="B184" s="150" t="s">
        <v>40</v>
      </c>
      <c r="C184" s="151" t="s">
        <v>41</v>
      </c>
      <c r="D184" s="151" t="s">
        <v>42</v>
      </c>
      <c r="E184" s="151" t="s">
        <v>51</v>
      </c>
      <c r="F184" s="151" t="s">
        <v>74</v>
      </c>
      <c r="G184" s="224" t="s">
        <v>240</v>
      </c>
      <c r="H184" s="315">
        <v>42482</v>
      </c>
      <c r="I184" s="226">
        <v>1355000</v>
      </c>
      <c r="J184" s="154">
        <v>10</v>
      </c>
      <c r="K184" s="154">
        <v>0</v>
      </c>
      <c r="L184" s="396">
        <v>1</v>
      </c>
      <c r="M184" s="154">
        <f t="shared" si="43"/>
        <v>1355000</v>
      </c>
      <c r="N184" s="154">
        <v>0</v>
      </c>
      <c r="O184" s="154">
        <f t="shared" si="37"/>
        <v>135500</v>
      </c>
      <c r="P184" s="157">
        <v>0</v>
      </c>
      <c r="Q184" s="157">
        <f t="shared" si="39"/>
        <v>0</v>
      </c>
      <c r="R184" s="157">
        <v>0</v>
      </c>
      <c r="S184" s="157">
        <f t="shared" si="40"/>
        <v>0</v>
      </c>
      <c r="T184" s="157">
        <f t="shared" si="41"/>
        <v>0</v>
      </c>
      <c r="U184" s="157">
        <v>10</v>
      </c>
      <c r="V184" s="158">
        <f t="shared" si="42"/>
        <v>1355000</v>
      </c>
    </row>
    <row r="185" spans="2:22" s="28" customFormat="1" ht="11.25" x14ac:dyDescent="0.2">
      <c r="B185" s="150" t="s">
        <v>40</v>
      </c>
      <c r="C185" s="151" t="s">
        <v>41</v>
      </c>
      <c r="D185" s="151" t="s">
        <v>42</v>
      </c>
      <c r="E185" s="151" t="s">
        <v>51</v>
      </c>
      <c r="F185" s="151" t="s">
        <v>75</v>
      </c>
      <c r="G185" s="224" t="s">
        <v>241</v>
      </c>
      <c r="H185" s="315">
        <v>42485</v>
      </c>
      <c r="I185" s="226">
        <v>3335850</v>
      </c>
      <c r="J185" s="154">
        <v>10</v>
      </c>
      <c r="K185" s="154">
        <v>0</v>
      </c>
      <c r="L185" s="396">
        <v>1</v>
      </c>
      <c r="M185" s="154">
        <f t="shared" si="43"/>
        <v>3335850</v>
      </c>
      <c r="N185" s="154">
        <v>0</v>
      </c>
      <c r="O185" s="154">
        <f t="shared" si="37"/>
        <v>333585</v>
      </c>
      <c r="P185" s="157">
        <v>0</v>
      </c>
      <c r="Q185" s="157">
        <f t="shared" si="39"/>
        <v>0</v>
      </c>
      <c r="R185" s="157">
        <v>0</v>
      </c>
      <c r="S185" s="157">
        <f t="shared" si="40"/>
        <v>0</v>
      </c>
      <c r="T185" s="157">
        <f t="shared" si="41"/>
        <v>0</v>
      </c>
      <c r="U185" s="157">
        <v>10</v>
      </c>
      <c r="V185" s="158">
        <f t="shared" si="42"/>
        <v>3335850</v>
      </c>
    </row>
    <row r="186" spans="2:22" s="28" customFormat="1" ht="11.25" x14ac:dyDescent="0.2">
      <c r="B186" s="150" t="s">
        <v>40</v>
      </c>
      <c r="C186" s="151" t="s">
        <v>41</v>
      </c>
      <c r="D186" s="151" t="s">
        <v>42</v>
      </c>
      <c r="E186" s="151" t="s">
        <v>51</v>
      </c>
      <c r="F186" s="151" t="s">
        <v>76</v>
      </c>
      <c r="G186" s="224" t="s">
        <v>242</v>
      </c>
      <c r="H186" s="315">
        <v>42485</v>
      </c>
      <c r="I186" s="226">
        <v>1433000</v>
      </c>
      <c r="J186" s="154">
        <v>10</v>
      </c>
      <c r="K186" s="154">
        <v>0</v>
      </c>
      <c r="L186" s="396">
        <v>1</v>
      </c>
      <c r="M186" s="154">
        <f t="shared" si="43"/>
        <v>1433000</v>
      </c>
      <c r="N186" s="154">
        <v>0</v>
      </c>
      <c r="O186" s="154">
        <f t="shared" si="37"/>
        <v>143300</v>
      </c>
      <c r="P186" s="157">
        <v>0</v>
      </c>
      <c r="Q186" s="157">
        <f t="shared" si="39"/>
        <v>0</v>
      </c>
      <c r="R186" s="157">
        <v>0</v>
      </c>
      <c r="S186" s="157">
        <f t="shared" si="40"/>
        <v>0</v>
      </c>
      <c r="T186" s="157">
        <f t="shared" si="41"/>
        <v>0</v>
      </c>
      <c r="U186" s="157">
        <v>10</v>
      </c>
      <c r="V186" s="158">
        <f t="shared" si="42"/>
        <v>1433000</v>
      </c>
    </row>
    <row r="187" spans="2:22" s="28" customFormat="1" ht="11.25" x14ac:dyDescent="0.2">
      <c r="B187" s="150" t="s">
        <v>40</v>
      </c>
      <c r="C187" s="151" t="s">
        <v>41</v>
      </c>
      <c r="D187" s="151" t="s">
        <v>42</v>
      </c>
      <c r="E187" s="151" t="s">
        <v>51</v>
      </c>
      <c r="F187" s="151" t="s">
        <v>77</v>
      </c>
      <c r="G187" s="224" t="s">
        <v>243</v>
      </c>
      <c r="H187" s="315">
        <v>42485</v>
      </c>
      <c r="I187" s="226">
        <v>347000</v>
      </c>
      <c r="J187" s="154">
        <v>10</v>
      </c>
      <c r="K187" s="154">
        <v>0</v>
      </c>
      <c r="L187" s="396">
        <v>1</v>
      </c>
      <c r="M187" s="154">
        <f t="shared" si="43"/>
        <v>347000</v>
      </c>
      <c r="N187" s="154">
        <v>0</v>
      </c>
      <c r="O187" s="154">
        <f t="shared" si="37"/>
        <v>34700</v>
      </c>
      <c r="P187" s="157">
        <v>0</v>
      </c>
      <c r="Q187" s="157">
        <f t="shared" si="39"/>
        <v>0</v>
      </c>
      <c r="R187" s="157">
        <v>0</v>
      </c>
      <c r="S187" s="157">
        <f t="shared" si="40"/>
        <v>0</v>
      </c>
      <c r="T187" s="157">
        <f t="shared" si="41"/>
        <v>0</v>
      </c>
      <c r="U187" s="157">
        <v>10</v>
      </c>
      <c r="V187" s="158">
        <f t="shared" si="42"/>
        <v>347000</v>
      </c>
    </row>
    <row r="188" spans="2:22" s="28" customFormat="1" ht="11.25" x14ac:dyDescent="0.2">
      <c r="B188" s="150" t="s">
        <v>40</v>
      </c>
      <c r="C188" s="151" t="s">
        <v>41</v>
      </c>
      <c r="D188" s="151" t="s">
        <v>42</v>
      </c>
      <c r="E188" s="151" t="s">
        <v>51</v>
      </c>
      <c r="F188" s="151" t="s">
        <v>82</v>
      </c>
      <c r="G188" s="224" t="s">
        <v>244</v>
      </c>
      <c r="H188" s="315">
        <v>42485</v>
      </c>
      <c r="I188" s="226">
        <v>3127320</v>
      </c>
      <c r="J188" s="154">
        <v>10</v>
      </c>
      <c r="K188" s="154">
        <v>0</v>
      </c>
      <c r="L188" s="396">
        <v>1</v>
      </c>
      <c r="M188" s="154">
        <f t="shared" si="43"/>
        <v>3127320</v>
      </c>
      <c r="N188" s="154">
        <v>0</v>
      </c>
      <c r="O188" s="154">
        <f t="shared" si="37"/>
        <v>312732</v>
      </c>
      <c r="P188" s="157">
        <v>0</v>
      </c>
      <c r="Q188" s="157">
        <f t="shared" si="39"/>
        <v>0</v>
      </c>
      <c r="R188" s="157">
        <v>0</v>
      </c>
      <c r="S188" s="157">
        <f t="shared" si="40"/>
        <v>0</v>
      </c>
      <c r="T188" s="157">
        <f t="shared" si="41"/>
        <v>0</v>
      </c>
      <c r="U188" s="157">
        <v>10</v>
      </c>
      <c r="V188" s="158">
        <f t="shared" si="42"/>
        <v>3127320</v>
      </c>
    </row>
    <row r="189" spans="2:22" s="28" customFormat="1" ht="11.25" x14ac:dyDescent="0.2">
      <c r="B189" s="150" t="s">
        <v>40</v>
      </c>
      <c r="C189" s="151" t="s">
        <v>41</v>
      </c>
      <c r="D189" s="151" t="s">
        <v>42</v>
      </c>
      <c r="E189" s="151" t="s">
        <v>51</v>
      </c>
      <c r="F189" s="151" t="s">
        <v>83</v>
      </c>
      <c r="G189" s="224" t="s">
        <v>238</v>
      </c>
      <c r="H189" s="315">
        <v>42485</v>
      </c>
      <c r="I189" s="226">
        <v>1033500</v>
      </c>
      <c r="J189" s="154">
        <v>10</v>
      </c>
      <c r="K189" s="154">
        <v>0</v>
      </c>
      <c r="L189" s="396">
        <v>1</v>
      </c>
      <c r="M189" s="154">
        <f t="shared" si="43"/>
        <v>1033500</v>
      </c>
      <c r="N189" s="154">
        <v>0</v>
      </c>
      <c r="O189" s="154">
        <f t="shared" si="37"/>
        <v>103350</v>
      </c>
      <c r="P189" s="157">
        <v>0</v>
      </c>
      <c r="Q189" s="157">
        <f t="shared" si="39"/>
        <v>0</v>
      </c>
      <c r="R189" s="157">
        <v>0</v>
      </c>
      <c r="S189" s="157">
        <f t="shared" si="40"/>
        <v>0</v>
      </c>
      <c r="T189" s="157">
        <f t="shared" si="41"/>
        <v>0</v>
      </c>
      <c r="U189" s="157">
        <v>10</v>
      </c>
      <c r="V189" s="158">
        <f t="shared" si="42"/>
        <v>1033500</v>
      </c>
    </row>
    <row r="190" spans="2:22" s="28" customFormat="1" ht="11.25" x14ac:dyDescent="0.2">
      <c r="B190" s="150" t="s">
        <v>40</v>
      </c>
      <c r="C190" s="151" t="s">
        <v>41</v>
      </c>
      <c r="D190" s="151" t="s">
        <v>42</v>
      </c>
      <c r="E190" s="151" t="s">
        <v>51</v>
      </c>
      <c r="F190" s="151" t="s">
        <v>84</v>
      </c>
      <c r="G190" s="224" t="s">
        <v>245</v>
      </c>
      <c r="H190" s="315">
        <v>42485</v>
      </c>
      <c r="I190" s="226">
        <v>185000</v>
      </c>
      <c r="J190" s="154">
        <v>10</v>
      </c>
      <c r="K190" s="154">
        <v>0</v>
      </c>
      <c r="L190" s="396">
        <v>1</v>
      </c>
      <c r="M190" s="154">
        <f t="shared" si="43"/>
        <v>185000</v>
      </c>
      <c r="N190" s="154">
        <v>0</v>
      </c>
      <c r="O190" s="154">
        <f t="shared" si="37"/>
        <v>18500</v>
      </c>
      <c r="P190" s="157">
        <v>0</v>
      </c>
      <c r="Q190" s="157">
        <f t="shared" si="39"/>
        <v>0</v>
      </c>
      <c r="R190" s="157">
        <v>0</v>
      </c>
      <c r="S190" s="157">
        <f t="shared" si="40"/>
        <v>0</v>
      </c>
      <c r="T190" s="157">
        <f t="shared" si="41"/>
        <v>0</v>
      </c>
      <c r="U190" s="157">
        <v>10</v>
      </c>
      <c r="V190" s="158">
        <f t="shared" si="42"/>
        <v>185000</v>
      </c>
    </row>
    <row r="191" spans="2:22" s="28" customFormat="1" ht="11.25" x14ac:dyDescent="0.2">
      <c r="B191" s="150" t="s">
        <v>40</v>
      </c>
      <c r="C191" s="151" t="s">
        <v>41</v>
      </c>
      <c r="D191" s="151" t="s">
        <v>42</v>
      </c>
      <c r="E191" s="151" t="s">
        <v>51</v>
      </c>
      <c r="F191" s="151" t="s">
        <v>85</v>
      </c>
      <c r="G191" s="224" t="s">
        <v>246</v>
      </c>
      <c r="H191" s="315">
        <v>42485</v>
      </c>
      <c r="I191" s="226">
        <v>1596000</v>
      </c>
      <c r="J191" s="154">
        <v>10</v>
      </c>
      <c r="K191" s="154">
        <v>0</v>
      </c>
      <c r="L191" s="396">
        <v>1</v>
      </c>
      <c r="M191" s="154">
        <f t="shared" si="43"/>
        <v>1596000</v>
      </c>
      <c r="N191" s="154">
        <v>0</v>
      </c>
      <c r="O191" s="154">
        <f t="shared" si="37"/>
        <v>159600</v>
      </c>
      <c r="P191" s="157">
        <v>0</v>
      </c>
      <c r="Q191" s="157">
        <f t="shared" si="39"/>
        <v>0</v>
      </c>
      <c r="R191" s="157">
        <v>0</v>
      </c>
      <c r="S191" s="157">
        <f t="shared" si="40"/>
        <v>0</v>
      </c>
      <c r="T191" s="157">
        <f t="shared" si="41"/>
        <v>0</v>
      </c>
      <c r="U191" s="157">
        <v>10</v>
      </c>
      <c r="V191" s="158">
        <f t="shared" si="42"/>
        <v>1596000</v>
      </c>
    </row>
    <row r="192" spans="2:22" s="28" customFormat="1" ht="11.25" x14ac:dyDescent="0.2">
      <c r="B192" s="150" t="s">
        <v>40</v>
      </c>
      <c r="C192" s="151" t="s">
        <v>41</v>
      </c>
      <c r="D192" s="151" t="s">
        <v>42</v>
      </c>
      <c r="E192" s="151" t="s">
        <v>51</v>
      </c>
      <c r="F192" s="151" t="s">
        <v>86</v>
      </c>
      <c r="G192" s="224" t="s">
        <v>247</v>
      </c>
      <c r="H192" s="315">
        <v>42485</v>
      </c>
      <c r="I192" s="226">
        <v>217000</v>
      </c>
      <c r="J192" s="154">
        <v>10</v>
      </c>
      <c r="K192" s="154">
        <v>0</v>
      </c>
      <c r="L192" s="396">
        <v>1</v>
      </c>
      <c r="M192" s="154">
        <f t="shared" si="43"/>
        <v>217000</v>
      </c>
      <c r="N192" s="154">
        <v>0</v>
      </c>
      <c r="O192" s="154">
        <f t="shared" si="37"/>
        <v>21700</v>
      </c>
      <c r="P192" s="157">
        <v>0</v>
      </c>
      <c r="Q192" s="157">
        <f t="shared" si="39"/>
        <v>0</v>
      </c>
      <c r="R192" s="157">
        <v>0</v>
      </c>
      <c r="S192" s="157">
        <f t="shared" si="40"/>
        <v>0</v>
      </c>
      <c r="T192" s="157">
        <f t="shared" si="41"/>
        <v>0</v>
      </c>
      <c r="U192" s="157">
        <v>10</v>
      </c>
      <c r="V192" s="158">
        <f t="shared" si="42"/>
        <v>217000</v>
      </c>
    </row>
    <row r="193" spans="2:23" s="28" customFormat="1" ht="11.25" x14ac:dyDescent="0.2">
      <c r="B193" s="150" t="s">
        <v>40</v>
      </c>
      <c r="C193" s="151" t="s">
        <v>41</v>
      </c>
      <c r="D193" s="151" t="s">
        <v>42</v>
      </c>
      <c r="E193" s="151" t="s">
        <v>51</v>
      </c>
      <c r="F193" s="151" t="s">
        <v>87</v>
      </c>
      <c r="G193" s="224" t="s">
        <v>248</v>
      </c>
      <c r="H193" s="315">
        <v>42485</v>
      </c>
      <c r="I193" s="226">
        <v>580000</v>
      </c>
      <c r="J193" s="154">
        <v>10</v>
      </c>
      <c r="K193" s="154">
        <v>0</v>
      </c>
      <c r="L193" s="396">
        <v>1</v>
      </c>
      <c r="M193" s="154">
        <f t="shared" si="43"/>
        <v>580000</v>
      </c>
      <c r="N193" s="154">
        <v>0</v>
      </c>
      <c r="O193" s="154">
        <f t="shared" si="37"/>
        <v>58000</v>
      </c>
      <c r="P193" s="157">
        <v>0</v>
      </c>
      <c r="Q193" s="157">
        <f t="shared" si="39"/>
        <v>0</v>
      </c>
      <c r="R193" s="157">
        <v>0</v>
      </c>
      <c r="S193" s="157">
        <f t="shared" si="40"/>
        <v>0</v>
      </c>
      <c r="T193" s="157">
        <f t="shared" si="41"/>
        <v>0</v>
      </c>
      <c r="U193" s="157">
        <v>10</v>
      </c>
      <c r="V193" s="158">
        <f t="shared" si="42"/>
        <v>580000</v>
      </c>
    </row>
    <row r="194" spans="2:23" s="28" customFormat="1" ht="11.25" x14ac:dyDescent="0.2">
      <c r="B194" s="150" t="s">
        <v>40</v>
      </c>
      <c r="C194" s="151" t="s">
        <v>41</v>
      </c>
      <c r="D194" s="151" t="s">
        <v>42</v>
      </c>
      <c r="E194" s="151" t="s">
        <v>51</v>
      </c>
      <c r="F194" s="151" t="s">
        <v>88</v>
      </c>
      <c r="G194" s="224" t="s">
        <v>249</v>
      </c>
      <c r="H194" s="315">
        <v>42485</v>
      </c>
      <c r="I194" s="226">
        <v>981000</v>
      </c>
      <c r="J194" s="154">
        <v>10</v>
      </c>
      <c r="K194" s="154">
        <v>0</v>
      </c>
      <c r="L194" s="396">
        <v>1</v>
      </c>
      <c r="M194" s="154">
        <f t="shared" si="43"/>
        <v>981000</v>
      </c>
      <c r="N194" s="154">
        <v>0</v>
      </c>
      <c r="O194" s="154">
        <f t="shared" si="37"/>
        <v>98100</v>
      </c>
      <c r="P194" s="157">
        <v>0</v>
      </c>
      <c r="Q194" s="157">
        <f t="shared" si="39"/>
        <v>0</v>
      </c>
      <c r="R194" s="157">
        <v>0</v>
      </c>
      <c r="S194" s="157">
        <f t="shared" si="40"/>
        <v>0</v>
      </c>
      <c r="T194" s="157">
        <f t="shared" si="41"/>
        <v>0</v>
      </c>
      <c r="U194" s="157">
        <v>10</v>
      </c>
      <c r="V194" s="158">
        <f t="shared" si="42"/>
        <v>981000</v>
      </c>
    </row>
    <row r="195" spans="2:23" s="28" customFormat="1" ht="11.25" x14ac:dyDescent="0.2">
      <c r="B195" s="150" t="s">
        <v>40</v>
      </c>
      <c r="C195" s="151" t="s">
        <v>41</v>
      </c>
      <c r="D195" s="151" t="s">
        <v>42</v>
      </c>
      <c r="E195" s="151" t="s">
        <v>51</v>
      </c>
      <c r="F195" s="151" t="s">
        <v>89</v>
      </c>
      <c r="G195" s="224" t="s">
        <v>239</v>
      </c>
      <c r="H195" s="315">
        <v>42485</v>
      </c>
      <c r="I195" s="226">
        <v>5247575</v>
      </c>
      <c r="J195" s="154">
        <v>10</v>
      </c>
      <c r="K195" s="154">
        <v>0</v>
      </c>
      <c r="L195" s="396">
        <v>1</v>
      </c>
      <c r="M195" s="154">
        <f t="shared" si="43"/>
        <v>5247575</v>
      </c>
      <c r="N195" s="154">
        <v>0</v>
      </c>
      <c r="O195" s="154">
        <f t="shared" si="37"/>
        <v>524757.5</v>
      </c>
      <c r="P195" s="157">
        <v>0</v>
      </c>
      <c r="Q195" s="157">
        <f t="shared" si="39"/>
        <v>0</v>
      </c>
      <c r="R195" s="157">
        <v>0</v>
      </c>
      <c r="S195" s="157">
        <f t="shared" si="40"/>
        <v>0</v>
      </c>
      <c r="T195" s="157">
        <f t="shared" si="41"/>
        <v>0</v>
      </c>
      <c r="U195" s="157">
        <v>10</v>
      </c>
      <c r="V195" s="158">
        <f t="shared" si="42"/>
        <v>5247575</v>
      </c>
    </row>
    <row r="196" spans="2:23" s="28" customFormat="1" ht="11.25" x14ac:dyDescent="0.2">
      <c r="B196" s="150" t="s">
        <v>40</v>
      </c>
      <c r="C196" s="151" t="s">
        <v>41</v>
      </c>
      <c r="D196" s="151" t="s">
        <v>42</v>
      </c>
      <c r="E196" s="151" t="s">
        <v>51</v>
      </c>
      <c r="F196" s="151" t="s">
        <v>90</v>
      </c>
      <c r="G196" s="224" t="s">
        <v>250</v>
      </c>
      <c r="H196" s="315">
        <v>42532</v>
      </c>
      <c r="I196" s="226">
        <v>900000</v>
      </c>
      <c r="J196" s="154">
        <v>10</v>
      </c>
      <c r="K196" s="154">
        <v>0</v>
      </c>
      <c r="L196" s="396">
        <v>1</v>
      </c>
      <c r="M196" s="154">
        <f t="shared" si="43"/>
        <v>900000</v>
      </c>
      <c r="N196" s="154">
        <v>0</v>
      </c>
      <c r="O196" s="154">
        <f t="shared" si="37"/>
        <v>90000</v>
      </c>
      <c r="P196" s="157">
        <v>0</v>
      </c>
      <c r="Q196" s="157">
        <f t="shared" si="39"/>
        <v>0</v>
      </c>
      <c r="R196" s="157">
        <v>0</v>
      </c>
      <c r="S196" s="157">
        <f t="shared" si="40"/>
        <v>0</v>
      </c>
      <c r="T196" s="157">
        <f t="shared" si="41"/>
        <v>0</v>
      </c>
      <c r="U196" s="157">
        <v>10</v>
      </c>
      <c r="V196" s="158">
        <f t="shared" si="42"/>
        <v>900000</v>
      </c>
    </row>
    <row r="197" spans="2:23" s="1" customFormat="1" x14ac:dyDescent="0.25">
      <c r="B197" s="228"/>
      <c r="C197" s="229"/>
      <c r="D197" s="229"/>
      <c r="E197" s="229"/>
      <c r="F197" s="229"/>
      <c r="G197" s="230" t="str">
        <f>G175</f>
        <v>2.6.1.06. MAQUINARIAS Y EQUIPOS AGROPECUARIOS</v>
      </c>
      <c r="H197" s="231"/>
      <c r="I197" s="232">
        <f>SUM(I174:I196)</f>
        <v>328939455</v>
      </c>
      <c r="J197" s="232">
        <f>SUM(J174:J196)</f>
        <v>210</v>
      </c>
      <c r="K197" s="232">
        <f>SUM(K174:K196)</f>
        <v>284968400</v>
      </c>
      <c r="L197" s="232"/>
      <c r="M197" s="232">
        <f t="shared" ref="M197:T197" si="44">SUM(M174:M196)</f>
        <v>348678616.27999997</v>
      </c>
      <c r="N197" s="232">
        <f t="shared" si="44"/>
        <v>11170761.279999966</v>
      </c>
      <c r="O197" s="232">
        <f t="shared" si="44"/>
        <v>34867861.627999999</v>
      </c>
      <c r="P197" s="232">
        <f t="shared" si="44"/>
        <v>266525245.15199995</v>
      </c>
      <c r="Q197" s="232">
        <f t="shared" si="44"/>
        <v>42928545.877714291</v>
      </c>
      <c r="R197" s="232">
        <f t="shared" si="44"/>
        <v>70910118</v>
      </c>
      <c r="S197" s="232">
        <f t="shared" si="44"/>
        <v>73689794.62560001</v>
      </c>
      <c r="T197" s="232">
        <f t="shared" si="44"/>
        <v>113838663.87771428</v>
      </c>
      <c r="U197" s="232"/>
      <c r="V197" s="232">
        <f>SUM(V174:V196)</f>
        <v>234839952.4022857</v>
      </c>
    </row>
    <row r="198" spans="2:23" s="1" customFormat="1" x14ac:dyDescent="0.25">
      <c r="B198" s="181"/>
      <c r="C198" s="181"/>
      <c r="D198" s="181"/>
      <c r="E198" s="181"/>
      <c r="F198" s="181"/>
      <c r="G198" s="182"/>
      <c r="H198" s="183"/>
      <c r="I198" s="184"/>
      <c r="J198" s="184"/>
      <c r="K198" s="184"/>
      <c r="L198" s="185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</row>
    <row r="199" spans="2:23" s="1" customFormat="1" ht="20.25" x14ac:dyDescent="0.25">
      <c r="B199" s="423" t="s">
        <v>116</v>
      </c>
      <c r="C199" s="423"/>
      <c r="D199" s="423"/>
      <c r="E199" s="423"/>
      <c r="F199" s="423"/>
      <c r="G199" s="423"/>
      <c r="H199" s="423"/>
      <c r="I199" s="423"/>
      <c r="J199" s="423"/>
      <c r="K199" s="423"/>
      <c r="L199" s="423"/>
      <c r="M199" s="423"/>
      <c r="N199" s="423"/>
      <c r="O199" s="423"/>
      <c r="P199" s="423"/>
      <c r="Q199" s="423"/>
      <c r="R199" s="423"/>
      <c r="S199" s="423"/>
      <c r="T199" s="423"/>
      <c r="U199" s="423"/>
      <c r="V199" s="423"/>
    </row>
    <row r="200" spans="2:23" s="1" customFormat="1" x14ac:dyDescent="0.25">
      <c r="B200" s="186"/>
      <c r="C200" s="186"/>
      <c r="D200" s="186"/>
      <c r="E200" s="186"/>
      <c r="F200" s="187"/>
      <c r="H200" s="188"/>
      <c r="I200" s="189"/>
      <c r="J200" s="189"/>
      <c r="K200" s="189"/>
      <c r="L200" s="190"/>
      <c r="M200" s="189"/>
      <c r="N200" s="189"/>
      <c r="O200" s="189"/>
      <c r="P200" s="189"/>
      <c r="Q200" s="189"/>
      <c r="R200" s="189"/>
      <c r="S200" s="189"/>
      <c r="T200" s="189"/>
      <c r="U200" s="189"/>
      <c r="V200" s="189"/>
    </row>
    <row r="201" spans="2:23" s="1" customFormat="1" x14ac:dyDescent="0.25">
      <c r="B201" s="191"/>
      <c r="C201" s="192"/>
      <c r="D201" s="192"/>
      <c r="E201" s="192"/>
      <c r="F201" s="193"/>
      <c r="G201" s="194"/>
      <c r="H201" s="195" t="s">
        <v>7</v>
      </c>
      <c r="I201" s="196"/>
      <c r="J201" s="196" t="s">
        <v>13</v>
      </c>
      <c r="K201" s="196" t="s">
        <v>274</v>
      </c>
      <c r="L201" s="197" t="s">
        <v>15</v>
      </c>
      <c r="M201" s="196" t="s">
        <v>16</v>
      </c>
      <c r="N201" s="362"/>
      <c r="O201" s="196"/>
      <c r="P201" s="196" t="s">
        <v>277</v>
      </c>
      <c r="Q201" s="196" t="s">
        <v>18</v>
      </c>
      <c r="R201" s="196" t="s">
        <v>18</v>
      </c>
      <c r="S201" s="196" t="s">
        <v>271</v>
      </c>
      <c r="T201" s="196" t="s">
        <v>18</v>
      </c>
      <c r="U201" s="196" t="s">
        <v>13</v>
      </c>
      <c r="V201" s="196" t="s">
        <v>16</v>
      </c>
    </row>
    <row r="202" spans="2:23" s="1" customFormat="1" ht="22.5" x14ac:dyDescent="0.25">
      <c r="B202" s="424" t="s">
        <v>20</v>
      </c>
      <c r="C202" s="425"/>
      <c r="D202" s="425"/>
      <c r="E202" s="425"/>
      <c r="F202" s="426"/>
      <c r="G202" s="198" t="s">
        <v>21</v>
      </c>
      <c r="H202" s="199" t="s">
        <v>22</v>
      </c>
      <c r="I202" s="200" t="s">
        <v>23</v>
      </c>
      <c r="J202" s="200" t="s">
        <v>24</v>
      </c>
      <c r="K202" s="200" t="s">
        <v>25</v>
      </c>
      <c r="L202" s="201" t="s">
        <v>6</v>
      </c>
      <c r="M202" s="200" t="s">
        <v>26</v>
      </c>
      <c r="N202" s="363" t="s">
        <v>270</v>
      </c>
      <c r="O202" s="200" t="s">
        <v>27</v>
      </c>
      <c r="P202" s="200" t="s">
        <v>28</v>
      </c>
      <c r="Q202" s="200" t="s">
        <v>25</v>
      </c>
      <c r="R202" s="200" t="s">
        <v>29</v>
      </c>
      <c r="S202" s="200"/>
      <c r="T202" s="200" t="s">
        <v>29</v>
      </c>
      <c r="U202" s="200" t="s">
        <v>31</v>
      </c>
      <c r="V202" s="200" t="s">
        <v>32</v>
      </c>
    </row>
    <row r="203" spans="2:23" s="1" customFormat="1" x14ac:dyDescent="0.25">
      <c r="B203" s="202"/>
      <c r="C203" s="203"/>
      <c r="D203" s="203"/>
      <c r="E203" s="203"/>
      <c r="F203" s="204"/>
      <c r="G203" s="205"/>
      <c r="H203" s="199" t="s">
        <v>33</v>
      </c>
      <c r="I203" s="206"/>
      <c r="J203" s="206" t="s">
        <v>34</v>
      </c>
      <c r="K203" s="206" t="s">
        <v>272</v>
      </c>
      <c r="L203" s="207" t="s">
        <v>14</v>
      </c>
      <c r="M203" s="206"/>
      <c r="N203" s="364"/>
      <c r="O203" s="206"/>
      <c r="P203" s="206" t="s">
        <v>35</v>
      </c>
      <c r="Q203" s="206" t="s">
        <v>2</v>
      </c>
      <c r="R203" s="206" t="s">
        <v>272</v>
      </c>
      <c r="S203" s="206" t="s">
        <v>30</v>
      </c>
      <c r="T203" s="206"/>
      <c r="U203" s="206" t="s">
        <v>38</v>
      </c>
      <c r="V203" s="206" t="s">
        <v>39</v>
      </c>
    </row>
    <row r="204" spans="2:23" s="1" customFormat="1" x14ac:dyDescent="0.25">
      <c r="B204" s="208"/>
      <c r="C204" s="209"/>
      <c r="D204" s="209"/>
      <c r="E204" s="209"/>
      <c r="F204" s="209"/>
      <c r="G204" s="210"/>
      <c r="H204" s="211"/>
      <c r="I204" s="212"/>
      <c r="J204" s="212"/>
      <c r="K204" s="212"/>
      <c r="L204" s="213"/>
      <c r="M204" s="212"/>
      <c r="N204" s="212"/>
      <c r="O204" s="212"/>
      <c r="P204" s="214"/>
      <c r="Q204" s="214"/>
      <c r="R204" s="214"/>
      <c r="S204" s="214"/>
      <c r="T204" s="214"/>
      <c r="U204" s="214"/>
      <c r="V204" s="215"/>
    </row>
    <row r="205" spans="2:23" s="1" customFormat="1" x14ac:dyDescent="0.25">
      <c r="B205" s="150"/>
      <c r="C205" s="151"/>
      <c r="D205" s="151"/>
      <c r="E205" s="151"/>
      <c r="F205" s="151"/>
      <c r="G205" s="233" t="str">
        <f>B199</f>
        <v>2.6.1.11.   EQUIPOS DE COMUNICACIÓN</v>
      </c>
      <c r="H205" s="234"/>
      <c r="I205" s="235"/>
      <c r="J205" s="155"/>
      <c r="K205" s="155"/>
      <c r="L205" s="220"/>
      <c r="M205" s="155"/>
      <c r="N205" s="155"/>
      <c r="O205" s="155"/>
      <c r="P205" s="221"/>
      <c r="Q205" s="221"/>
      <c r="R205" s="221"/>
      <c r="S205" s="221"/>
      <c r="T205" s="221"/>
      <c r="U205" s="221"/>
      <c r="V205" s="222"/>
    </row>
    <row r="206" spans="2:23" s="1" customFormat="1" x14ac:dyDescent="0.25">
      <c r="B206" s="150" t="s">
        <v>117</v>
      </c>
      <c r="C206" s="151" t="s">
        <v>41</v>
      </c>
      <c r="D206" s="151" t="s">
        <v>42</v>
      </c>
      <c r="E206" s="151" t="s">
        <v>59</v>
      </c>
      <c r="F206" s="236" t="s">
        <v>66</v>
      </c>
      <c r="G206" s="159" t="s">
        <v>148</v>
      </c>
      <c r="H206" s="153">
        <v>2012</v>
      </c>
      <c r="I206" s="154">
        <v>80000</v>
      </c>
      <c r="J206" s="154">
        <v>10</v>
      </c>
      <c r="K206" s="154">
        <v>82480</v>
      </c>
      <c r="L206" s="396">
        <f>+$M$14</f>
        <v>1.0391999999999999</v>
      </c>
      <c r="M206" s="154">
        <f t="shared" ref="M206:M208" si="45">+K206*L206</f>
        <v>85713.215999999986</v>
      </c>
      <c r="N206" s="154">
        <f t="shared" ref="N206:N208" si="46">+M206-K206</f>
        <v>3233.2159999999858</v>
      </c>
      <c r="O206" s="154">
        <f t="shared" ref="O206:O212" si="47">M206*10%</f>
        <v>8571.3215999999993</v>
      </c>
      <c r="P206" s="157">
        <f t="shared" ref="P206:P208" si="48">+M206-O206</f>
        <v>77141.89439999999</v>
      </c>
      <c r="Q206" s="157">
        <f t="shared" ref="Q206:Q212" si="49">P206/U206</f>
        <v>12856.982399999999</v>
      </c>
      <c r="R206" s="157">
        <v>22269</v>
      </c>
      <c r="S206" s="157">
        <f t="shared" ref="S206:S212" si="50">R206*L206</f>
        <v>23141.944799999997</v>
      </c>
      <c r="T206" s="157">
        <f t="shared" ref="T206:T212" si="51">+Q206+R206</f>
        <v>35125.982400000001</v>
      </c>
      <c r="U206" s="157">
        <f>$J206-($R$10-$H206)</f>
        <v>6</v>
      </c>
      <c r="V206" s="158">
        <f t="shared" ref="V206:V211" si="52">M206-T206</f>
        <v>50587.233599999985</v>
      </c>
      <c r="W206" s="28"/>
    </row>
    <row r="207" spans="2:23" s="28" customFormat="1" ht="11.25" x14ac:dyDescent="0.25">
      <c r="B207" s="150" t="s">
        <v>117</v>
      </c>
      <c r="C207" s="151" t="s">
        <v>41</v>
      </c>
      <c r="D207" s="151" t="s">
        <v>42</v>
      </c>
      <c r="E207" s="151" t="s">
        <v>59</v>
      </c>
      <c r="F207" s="236">
        <f>F206+1</f>
        <v>2</v>
      </c>
      <c r="G207" s="159" t="s">
        <v>149</v>
      </c>
      <c r="H207" s="153">
        <v>2012</v>
      </c>
      <c r="I207" s="154">
        <v>150000</v>
      </c>
      <c r="J207" s="154">
        <v>10</v>
      </c>
      <c r="K207" s="154">
        <v>154650</v>
      </c>
      <c r="L207" s="396">
        <f>+$M$14</f>
        <v>1.0391999999999999</v>
      </c>
      <c r="M207" s="154">
        <f t="shared" si="45"/>
        <v>160712.28</v>
      </c>
      <c r="N207" s="154">
        <f t="shared" si="46"/>
        <v>6062.2799999999988</v>
      </c>
      <c r="O207" s="154">
        <f t="shared" si="47"/>
        <v>16071.228000000001</v>
      </c>
      <c r="P207" s="157">
        <f t="shared" si="48"/>
        <v>144641.052</v>
      </c>
      <c r="Q207" s="157">
        <f t="shared" si="49"/>
        <v>24106.842000000001</v>
      </c>
      <c r="R207" s="157">
        <v>41757</v>
      </c>
      <c r="S207" s="157">
        <f t="shared" si="50"/>
        <v>43393.874399999993</v>
      </c>
      <c r="T207" s="157">
        <f t="shared" si="51"/>
        <v>65863.842000000004</v>
      </c>
      <c r="U207" s="157">
        <f>$J207-($R$10-$H207)</f>
        <v>6</v>
      </c>
      <c r="V207" s="158">
        <f t="shared" si="52"/>
        <v>94848.437999999995</v>
      </c>
    </row>
    <row r="208" spans="2:23" s="28" customFormat="1" ht="11.25" x14ac:dyDescent="0.25">
      <c r="B208" s="150" t="s">
        <v>117</v>
      </c>
      <c r="C208" s="151" t="s">
        <v>41</v>
      </c>
      <c r="D208" s="151" t="s">
        <v>42</v>
      </c>
      <c r="E208" s="151" t="s">
        <v>59</v>
      </c>
      <c r="F208" s="236">
        <f t="shared" ref="F208:F213" si="53">F207+1</f>
        <v>3</v>
      </c>
      <c r="G208" s="159" t="s">
        <v>150</v>
      </c>
      <c r="H208" s="153">
        <v>2012</v>
      </c>
      <c r="I208" s="154">
        <v>280000</v>
      </c>
      <c r="J208" s="154">
        <v>10</v>
      </c>
      <c r="K208" s="154">
        <v>288868</v>
      </c>
      <c r="L208" s="396">
        <f>+$M$14</f>
        <v>1.0391999999999999</v>
      </c>
      <c r="M208" s="154">
        <f t="shared" si="45"/>
        <v>300191.62559999997</v>
      </c>
      <c r="N208" s="154">
        <f t="shared" si="46"/>
        <v>11323.62559999997</v>
      </c>
      <c r="O208" s="154">
        <f t="shared" si="47"/>
        <v>30019.162559999997</v>
      </c>
      <c r="P208" s="157">
        <f t="shared" si="48"/>
        <v>270172.46303999994</v>
      </c>
      <c r="Q208" s="157">
        <f t="shared" si="49"/>
        <v>45028.743839999988</v>
      </c>
      <c r="R208" s="157">
        <v>77943</v>
      </c>
      <c r="S208" s="157">
        <f t="shared" si="50"/>
        <v>80998.36559999999</v>
      </c>
      <c r="T208" s="157">
        <f t="shared" si="51"/>
        <v>122971.74383999998</v>
      </c>
      <c r="U208" s="157">
        <f>$J208-($R$10-$H208)</f>
        <v>6</v>
      </c>
      <c r="V208" s="158">
        <f t="shared" si="52"/>
        <v>177219.88175999999</v>
      </c>
    </row>
    <row r="209" spans="2:22" s="28" customFormat="1" ht="11.25" x14ac:dyDescent="0.25">
      <c r="B209" s="150" t="s">
        <v>117</v>
      </c>
      <c r="C209" s="151" t="s">
        <v>41</v>
      </c>
      <c r="D209" s="151" t="s">
        <v>42</v>
      </c>
      <c r="E209" s="151" t="s">
        <v>59</v>
      </c>
      <c r="F209" s="236">
        <f t="shared" si="53"/>
        <v>4</v>
      </c>
      <c r="G209" s="159" t="s">
        <v>264</v>
      </c>
      <c r="H209" s="315">
        <v>42489</v>
      </c>
      <c r="I209" s="154">
        <v>22755000</v>
      </c>
      <c r="J209" s="154">
        <v>10</v>
      </c>
      <c r="K209" s="154">
        <v>0</v>
      </c>
      <c r="L209" s="396">
        <v>1</v>
      </c>
      <c r="M209" s="154">
        <f>I209</f>
        <v>22755000</v>
      </c>
      <c r="N209" s="154">
        <v>0</v>
      </c>
      <c r="O209" s="154">
        <f t="shared" si="47"/>
        <v>2275500</v>
      </c>
      <c r="P209" s="157">
        <v>0</v>
      </c>
      <c r="Q209" s="157">
        <f t="shared" si="49"/>
        <v>0</v>
      </c>
      <c r="R209" s="157">
        <f t="shared" ref="R209:R212" si="54">(Q209*1.0061)</f>
        <v>0</v>
      </c>
      <c r="S209" s="157">
        <f t="shared" si="50"/>
        <v>0</v>
      </c>
      <c r="T209" s="157">
        <f t="shared" si="51"/>
        <v>0</v>
      </c>
      <c r="U209" s="157">
        <v>10</v>
      </c>
      <c r="V209" s="158">
        <f t="shared" si="52"/>
        <v>22755000</v>
      </c>
    </row>
    <row r="210" spans="2:22" s="28" customFormat="1" ht="11.25" x14ac:dyDescent="0.25">
      <c r="B210" s="150" t="s">
        <v>117</v>
      </c>
      <c r="C210" s="151" t="s">
        <v>41</v>
      </c>
      <c r="D210" s="151" t="s">
        <v>42</v>
      </c>
      <c r="E210" s="151" t="s">
        <v>59</v>
      </c>
      <c r="F210" s="236">
        <f t="shared" si="53"/>
        <v>5</v>
      </c>
      <c r="G210" s="159" t="s">
        <v>264</v>
      </c>
      <c r="H210" s="315">
        <v>42548</v>
      </c>
      <c r="I210" s="154">
        <v>580000</v>
      </c>
      <c r="J210" s="154">
        <v>10</v>
      </c>
      <c r="K210" s="154">
        <v>0</v>
      </c>
      <c r="L210" s="396">
        <v>1</v>
      </c>
      <c r="M210" s="154">
        <f t="shared" ref="M210:M212" si="55">I210</f>
        <v>580000</v>
      </c>
      <c r="N210" s="154">
        <v>0</v>
      </c>
      <c r="O210" s="154">
        <f t="shared" si="47"/>
        <v>58000</v>
      </c>
      <c r="P210" s="157">
        <v>0</v>
      </c>
      <c r="Q210" s="157">
        <f t="shared" si="49"/>
        <v>0</v>
      </c>
      <c r="R210" s="157">
        <f t="shared" si="54"/>
        <v>0</v>
      </c>
      <c r="S210" s="157">
        <f t="shared" si="50"/>
        <v>0</v>
      </c>
      <c r="T210" s="157">
        <f t="shared" si="51"/>
        <v>0</v>
      </c>
      <c r="U210" s="157">
        <v>10</v>
      </c>
      <c r="V210" s="158">
        <f t="shared" si="52"/>
        <v>580000</v>
      </c>
    </row>
    <row r="211" spans="2:22" s="28" customFormat="1" ht="11.25" x14ac:dyDescent="0.25">
      <c r="B211" s="150" t="s">
        <v>117</v>
      </c>
      <c r="C211" s="151" t="s">
        <v>41</v>
      </c>
      <c r="D211" s="151" t="s">
        <v>42</v>
      </c>
      <c r="E211" s="151" t="s">
        <v>59</v>
      </c>
      <c r="F211" s="236">
        <f t="shared" si="53"/>
        <v>6</v>
      </c>
      <c r="G211" s="159" t="s">
        <v>265</v>
      </c>
      <c r="H211" s="315">
        <v>42548</v>
      </c>
      <c r="I211" s="154">
        <v>180000</v>
      </c>
      <c r="J211" s="154">
        <v>10</v>
      </c>
      <c r="K211" s="154">
        <v>0</v>
      </c>
      <c r="L211" s="396">
        <v>1</v>
      </c>
      <c r="M211" s="154">
        <f t="shared" si="55"/>
        <v>180000</v>
      </c>
      <c r="N211" s="154">
        <v>0</v>
      </c>
      <c r="O211" s="154">
        <f t="shared" si="47"/>
        <v>18000</v>
      </c>
      <c r="P211" s="157">
        <v>0</v>
      </c>
      <c r="Q211" s="157">
        <f t="shared" si="49"/>
        <v>0</v>
      </c>
      <c r="R211" s="157">
        <f t="shared" si="54"/>
        <v>0</v>
      </c>
      <c r="S211" s="157">
        <f t="shared" si="50"/>
        <v>0</v>
      </c>
      <c r="T211" s="157">
        <f t="shared" si="51"/>
        <v>0</v>
      </c>
      <c r="U211" s="157">
        <v>10</v>
      </c>
      <c r="V211" s="158">
        <f t="shared" si="52"/>
        <v>180000</v>
      </c>
    </row>
    <row r="212" spans="2:22" s="1" customFormat="1" x14ac:dyDescent="0.25">
      <c r="B212" s="150" t="s">
        <v>117</v>
      </c>
      <c r="C212" s="151" t="s">
        <v>41</v>
      </c>
      <c r="D212" s="151" t="s">
        <v>42</v>
      </c>
      <c r="E212" s="151" t="s">
        <v>59</v>
      </c>
      <c r="F212" s="236">
        <f t="shared" si="53"/>
        <v>7</v>
      </c>
      <c r="G212" s="159" t="s">
        <v>266</v>
      </c>
      <c r="H212" s="315">
        <v>42548</v>
      </c>
      <c r="I212" s="154">
        <v>370000</v>
      </c>
      <c r="J212" s="154">
        <v>10</v>
      </c>
      <c r="K212" s="154">
        <v>0</v>
      </c>
      <c r="L212" s="396">
        <v>1</v>
      </c>
      <c r="M212" s="154">
        <f t="shared" si="55"/>
        <v>370000</v>
      </c>
      <c r="N212" s="154">
        <v>0</v>
      </c>
      <c r="O212" s="154">
        <f t="shared" si="47"/>
        <v>37000</v>
      </c>
      <c r="P212" s="157">
        <v>0</v>
      </c>
      <c r="Q212" s="157">
        <f t="shared" si="49"/>
        <v>0</v>
      </c>
      <c r="R212" s="157">
        <f t="shared" si="54"/>
        <v>0</v>
      </c>
      <c r="S212" s="157">
        <f t="shared" si="50"/>
        <v>0</v>
      </c>
      <c r="T212" s="157">
        <f t="shared" si="51"/>
        <v>0</v>
      </c>
      <c r="U212" s="157">
        <v>10</v>
      </c>
      <c r="V212" s="158">
        <f t="shared" ref="V212" si="56">I212</f>
        <v>370000</v>
      </c>
    </row>
    <row r="213" spans="2:22" s="1" customFormat="1" x14ac:dyDescent="0.25">
      <c r="B213" s="150" t="s">
        <v>117</v>
      </c>
      <c r="C213" s="151" t="s">
        <v>41</v>
      </c>
      <c r="D213" s="151" t="s">
        <v>42</v>
      </c>
      <c r="E213" s="151" t="s">
        <v>59</v>
      </c>
      <c r="F213" s="236">
        <f t="shared" si="53"/>
        <v>8</v>
      </c>
      <c r="G213" s="230" t="str">
        <f>G205</f>
        <v>2.6.1.11.   EQUIPOS DE COMUNICACIÓN</v>
      </c>
      <c r="H213" s="241"/>
      <c r="I213" s="242">
        <f>SUM(I206:I212)</f>
        <v>24395000</v>
      </c>
      <c r="J213" s="242">
        <f t="shared" ref="J213:V213" si="57">SUM(J206:J212)</f>
        <v>70</v>
      </c>
      <c r="K213" s="242">
        <f t="shared" si="57"/>
        <v>525998</v>
      </c>
      <c r="L213" s="242"/>
      <c r="M213" s="242">
        <f t="shared" si="57"/>
        <v>24431617.121599998</v>
      </c>
      <c r="N213" s="242">
        <f t="shared" si="57"/>
        <v>20619.121599999955</v>
      </c>
      <c r="O213" s="242">
        <f t="shared" si="57"/>
        <v>2443161.7121600001</v>
      </c>
      <c r="P213" s="242">
        <f t="shared" si="57"/>
        <v>491955.40943999996</v>
      </c>
      <c r="Q213" s="242">
        <f t="shared" si="57"/>
        <v>81992.568239999993</v>
      </c>
      <c r="R213" s="242">
        <f t="shared" si="57"/>
        <v>141969</v>
      </c>
      <c r="S213" s="242">
        <f t="shared" si="57"/>
        <v>147534.18479999999</v>
      </c>
      <c r="T213" s="242">
        <f t="shared" si="57"/>
        <v>223961.56823999999</v>
      </c>
      <c r="U213" s="242"/>
      <c r="V213" s="242">
        <f t="shared" si="57"/>
        <v>24207655.55336</v>
      </c>
    </row>
    <row r="214" spans="2:22" s="1" customFormat="1" x14ac:dyDescent="0.25">
      <c r="B214" s="350"/>
      <c r="C214" s="350"/>
      <c r="D214" s="350"/>
      <c r="E214" s="350"/>
      <c r="F214" s="350"/>
      <c r="G214" s="351"/>
      <c r="H214" s="352"/>
      <c r="I214" s="353"/>
      <c r="J214" s="353"/>
      <c r="K214" s="353"/>
      <c r="L214" s="354"/>
      <c r="M214" s="353"/>
      <c r="N214" s="353"/>
      <c r="O214" s="353"/>
      <c r="P214" s="353"/>
      <c r="Q214" s="353"/>
      <c r="R214" s="353"/>
      <c r="S214" s="353"/>
      <c r="T214" s="353"/>
      <c r="U214" s="353"/>
      <c r="V214" s="353"/>
    </row>
    <row r="215" spans="2:22" s="1" customFormat="1" hidden="1" x14ac:dyDescent="0.25">
      <c r="B215" s="350"/>
      <c r="C215" s="350"/>
      <c r="D215" s="350"/>
      <c r="E215" s="350"/>
      <c r="F215" s="350"/>
      <c r="G215" s="351"/>
      <c r="H215" s="352"/>
      <c r="I215" s="353"/>
      <c r="J215" s="353"/>
      <c r="K215" s="353"/>
      <c r="L215" s="354"/>
      <c r="M215" s="353"/>
      <c r="N215" s="353"/>
      <c r="O215" s="353"/>
      <c r="P215" s="353"/>
      <c r="Q215" s="353"/>
      <c r="R215" s="353"/>
      <c r="S215" s="353"/>
      <c r="T215" s="353"/>
      <c r="U215" s="353"/>
      <c r="V215" s="353"/>
    </row>
    <row r="216" spans="2:22" s="1" customFormat="1" hidden="1" x14ac:dyDescent="0.25">
      <c r="B216" s="350"/>
      <c r="C216" s="350"/>
      <c r="D216" s="350"/>
      <c r="E216" s="350"/>
      <c r="F216" s="350"/>
      <c r="G216" s="351"/>
      <c r="H216" s="352"/>
      <c r="I216" s="353"/>
      <c r="J216" s="353"/>
      <c r="K216" s="353"/>
      <c r="L216" s="354"/>
      <c r="M216" s="353"/>
      <c r="N216" s="353"/>
      <c r="O216" s="353"/>
      <c r="P216" s="353"/>
      <c r="Q216" s="353"/>
      <c r="R216" s="353"/>
      <c r="S216" s="353"/>
      <c r="T216" s="353"/>
      <c r="U216" s="353"/>
      <c r="V216" s="353"/>
    </row>
    <row r="217" spans="2:22" s="1" customFormat="1" hidden="1" x14ac:dyDescent="0.25">
      <c r="B217" s="350"/>
      <c r="C217" s="350"/>
      <c r="D217" s="350"/>
      <c r="E217" s="350"/>
      <c r="F217" s="350"/>
      <c r="G217" s="351"/>
      <c r="H217" s="352"/>
      <c r="I217" s="353"/>
      <c r="J217" s="353"/>
      <c r="K217" s="353"/>
      <c r="L217" s="354"/>
      <c r="M217" s="353"/>
      <c r="N217" s="353"/>
      <c r="O217" s="353"/>
      <c r="P217" s="353"/>
      <c r="Q217" s="353"/>
      <c r="R217" s="353"/>
      <c r="S217" s="353"/>
      <c r="T217" s="353"/>
      <c r="U217" s="353"/>
      <c r="V217" s="353"/>
    </row>
    <row r="218" spans="2:22" s="1" customFormat="1" hidden="1" x14ac:dyDescent="0.25">
      <c r="B218" s="350"/>
      <c r="C218" s="350"/>
      <c r="D218" s="350"/>
      <c r="E218" s="350"/>
      <c r="F218" s="350"/>
      <c r="G218" s="351"/>
      <c r="H218" s="352"/>
      <c r="I218" s="353"/>
      <c r="J218" s="353"/>
      <c r="K218" s="353"/>
      <c r="L218" s="354"/>
      <c r="M218" s="353"/>
      <c r="N218" s="353"/>
      <c r="O218" s="353"/>
      <c r="P218" s="353"/>
      <c r="Q218" s="353"/>
      <c r="R218" s="353"/>
      <c r="S218" s="353"/>
      <c r="T218" s="353"/>
      <c r="U218" s="353"/>
      <c r="V218" s="353"/>
    </row>
    <row r="219" spans="2:22" s="1" customFormat="1" hidden="1" x14ac:dyDescent="0.25">
      <c r="B219" s="350"/>
      <c r="C219" s="350"/>
      <c r="D219" s="350"/>
      <c r="E219" s="350"/>
      <c r="F219" s="350"/>
      <c r="G219" s="351"/>
      <c r="H219" s="352"/>
      <c r="I219" s="353"/>
      <c r="J219" s="353"/>
      <c r="K219" s="353"/>
      <c r="L219" s="354"/>
      <c r="M219" s="353"/>
      <c r="N219" s="353"/>
      <c r="O219" s="353"/>
      <c r="P219" s="353"/>
      <c r="Q219" s="353"/>
      <c r="R219" s="353"/>
      <c r="S219" s="353"/>
      <c r="T219" s="353"/>
      <c r="U219" s="353"/>
      <c r="V219" s="353"/>
    </row>
    <row r="220" spans="2:22" s="1" customFormat="1" hidden="1" x14ac:dyDescent="0.25">
      <c r="B220" s="350"/>
      <c r="C220" s="350"/>
      <c r="D220" s="350"/>
      <c r="E220" s="350"/>
      <c r="F220" s="350"/>
      <c r="G220" s="351"/>
      <c r="H220" s="352"/>
      <c r="I220" s="353"/>
      <c r="J220" s="353"/>
      <c r="K220" s="353"/>
      <c r="L220" s="354"/>
      <c r="M220" s="353"/>
      <c r="N220" s="353"/>
      <c r="O220" s="353"/>
      <c r="P220" s="353"/>
      <c r="Q220" s="353"/>
      <c r="R220" s="353"/>
      <c r="S220" s="353"/>
      <c r="T220" s="353"/>
      <c r="U220" s="353"/>
      <c r="V220" s="353"/>
    </row>
    <row r="221" spans="2:22" s="1" customFormat="1" hidden="1" x14ac:dyDescent="0.25">
      <c r="B221" s="350"/>
      <c r="C221" s="350"/>
      <c r="D221" s="350"/>
      <c r="E221" s="350"/>
      <c r="F221" s="350"/>
      <c r="G221" s="351"/>
      <c r="H221" s="352"/>
      <c r="I221" s="353"/>
      <c r="J221" s="353"/>
      <c r="K221" s="353"/>
      <c r="L221" s="354"/>
      <c r="M221" s="353"/>
      <c r="N221" s="353"/>
      <c r="O221" s="353"/>
      <c r="P221" s="353"/>
      <c r="Q221" s="353"/>
      <c r="R221" s="353"/>
      <c r="S221" s="353"/>
      <c r="T221" s="353"/>
      <c r="U221" s="353"/>
      <c r="V221" s="353"/>
    </row>
    <row r="222" spans="2:22" s="1" customFormat="1" hidden="1" x14ac:dyDescent="0.25">
      <c r="B222" s="350"/>
      <c r="C222" s="350"/>
      <c r="D222" s="350"/>
      <c r="E222" s="350"/>
      <c r="F222" s="350"/>
      <c r="G222" s="351"/>
      <c r="H222" s="352"/>
      <c r="I222" s="353"/>
      <c r="J222" s="353"/>
      <c r="K222" s="353"/>
      <c r="L222" s="354"/>
      <c r="M222" s="353"/>
      <c r="N222" s="353"/>
      <c r="O222" s="353"/>
      <c r="P222" s="353"/>
      <c r="Q222" s="353"/>
      <c r="R222" s="353"/>
      <c r="S222" s="353"/>
      <c r="T222" s="353"/>
      <c r="U222" s="353"/>
      <c r="V222" s="353"/>
    </row>
    <row r="223" spans="2:22" s="1" customFormat="1" hidden="1" x14ac:dyDescent="0.25">
      <c r="B223" s="350"/>
      <c r="C223" s="350"/>
      <c r="D223" s="350"/>
      <c r="E223" s="350"/>
      <c r="F223" s="350"/>
      <c r="G223" s="351"/>
      <c r="H223" s="352"/>
      <c r="I223" s="353"/>
      <c r="J223" s="353"/>
      <c r="K223" s="353"/>
      <c r="L223" s="354"/>
      <c r="M223" s="353"/>
      <c r="N223" s="353"/>
      <c r="O223" s="353"/>
      <c r="P223" s="353"/>
      <c r="Q223" s="353"/>
      <c r="R223" s="353"/>
      <c r="S223" s="353"/>
      <c r="T223" s="353"/>
      <c r="U223" s="353"/>
      <c r="V223" s="353"/>
    </row>
    <row r="224" spans="2:22" s="1" customFormat="1" hidden="1" x14ac:dyDescent="0.25">
      <c r="B224" s="181"/>
      <c r="C224" s="181"/>
      <c r="D224" s="181"/>
      <c r="E224" s="181"/>
      <c r="F224" s="181"/>
      <c r="G224" s="182"/>
      <c r="H224" s="183"/>
      <c r="I224" s="184"/>
      <c r="J224" s="184"/>
      <c r="K224" s="184"/>
      <c r="L224" s="185"/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</row>
    <row r="225" spans="2:22" s="1" customFormat="1" hidden="1" x14ac:dyDescent="0.25">
      <c r="B225" s="181"/>
      <c r="C225" s="181"/>
      <c r="D225" s="181"/>
      <c r="E225" s="181"/>
      <c r="F225" s="181"/>
      <c r="G225" s="182"/>
      <c r="H225" s="183"/>
      <c r="I225" s="184"/>
      <c r="J225" s="184"/>
      <c r="K225" s="184"/>
      <c r="L225" s="185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</row>
    <row r="226" spans="2:22" s="1" customFormat="1" hidden="1" x14ac:dyDescent="0.25">
      <c r="B226" s="181"/>
      <c r="C226" s="181"/>
      <c r="D226" s="181"/>
      <c r="E226" s="181"/>
      <c r="F226" s="181"/>
      <c r="G226" s="182"/>
      <c r="H226" s="183"/>
      <c r="I226" s="184"/>
      <c r="J226" s="184"/>
      <c r="K226" s="184"/>
      <c r="L226" s="185"/>
      <c r="M226" s="184"/>
      <c r="N226" s="184"/>
      <c r="O226" s="184"/>
      <c r="P226" s="184"/>
      <c r="Q226" s="184"/>
      <c r="R226" s="184"/>
      <c r="S226" s="184"/>
      <c r="T226" s="184"/>
      <c r="U226" s="184"/>
      <c r="V226" s="184"/>
    </row>
    <row r="227" spans="2:22" s="1" customFormat="1" hidden="1" x14ac:dyDescent="0.25">
      <c r="B227" s="181"/>
      <c r="C227" s="181"/>
      <c r="D227" s="181"/>
      <c r="E227" s="181"/>
      <c r="F227" s="181"/>
      <c r="G227" s="182"/>
      <c r="H227" s="183"/>
      <c r="I227" s="184"/>
      <c r="J227" s="184"/>
      <c r="K227" s="184"/>
      <c r="L227" s="185"/>
      <c r="M227" s="184"/>
      <c r="N227" s="184"/>
      <c r="O227" s="184"/>
      <c r="P227" s="184"/>
      <c r="Q227" s="184"/>
      <c r="R227" s="184"/>
      <c r="S227" s="184"/>
      <c r="T227" s="184"/>
      <c r="U227" s="184"/>
      <c r="V227" s="184"/>
    </row>
    <row r="228" spans="2:22" s="1" customFormat="1" hidden="1" x14ac:dyDescent="0.25">
      <c r="B228" s="181"/>
      <c r="C228" s="181"/>
      <c r="D228" s="181"/>
      <c r="E228" s="181"/>
      <c r="F228" s="181"/>
      <c r="G228" s="182"/>
      <c r="H228" s="183"/>
      <c r="I228" s="184"/>
      <c r="J228" s="184"/>
      <c r="K228" s="184"/>
      <c r="L228" s="185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</row>
    <row r="229" spans="2:22" s="1" customFormat="1" hidden="1" x14ac:dyDescent="0.25">
      <c r="B229" s="181"/>
      <c r="C229" s="181"/>
      <c r="D229" s="181"/>
      <c r="E229" s="181"/>
      <c r="F229" s="181"/>
      <c r="G229" s="182"/>
      <c r="H229" s="183"/>
      <c r="I229" s="184"/>
      <c r="J229" s="184"/>
      <c r="K229" s="184"/>
      <c r="L229" s="185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</row>
    <row r="230" spans="2:22" s="1" customFormat="1" hidden="1" x14ac:dyDescent="0.25">
      <c r="B230" s="181"/>
      <c r="C230" s="181"/>
      <c r="D230" s="181"/>
      <c r="E230" s="181"/>
      <c r="F230" s="181"/>
      <c r="G230" s="182"/>
      <c r="H230" s="183"/>
      <c r="I230" s="184"/>
      <c r="J230" s="184"/>
      <c r="K230" s="184"/>
      <c r="L230" s="185"/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</row>
    <row r="231" spans="2:22" s="1" customFormat="1" hidden="1" x14ac:dyDescent="0.25">
      <c r="B231" s="181"/>
      <c r="C231" s="181"/>
      <c r="D231" s="181"/>
      <c r="E231" s="181"/>
      <c r="F231" s="181"/>
      <c r="G231" s="182"/>
      <c r="H231" s="183"/>
      <c r="I231" s="184"/>
      <c r="J231" s="184"/>
      <c r="K231" s="184"/>
      <c r="L231" s="185"/>
      <c r="M231" s="184"/>
      <c r="N231" s="184"/>
      <c r="O231" s="184"/>
      <c r="P231" s="184"/>
      <c r="Q231" s="184"/>
      <c r="R231" s="184"/>
      <c r="S231" s="184"/>
      <c r="T231" s="184"/>
      <c r="U231" s="184"/>
      <c r="V231" s="184"/>
    </row>
    <row r="232" spans="2:22" s="1" customFormat="1" hidden="1" x14ac:dyDescent="0.25">
      <c r="B232" s="181"/>
      <c r="C232" s="181"/>
      <c r="D232" s="181"/>
      <c r="E232" s="181"/>
      <c r="F232" s="181"/>
      <c r="G232" s="182"/>
      <c r="H232" s="183"/>
      <c r="I232" s="184"/>
      <c r="J232" s="184"/>
      <c r="K232" s="184"/>
      <c r="L232" s="185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</row>
    <row r="233" spans="2:22" s="1" customFormat="1" hidden="1" x14ac:dyDescent="0.25">
      <c r="B233" s="181"/>
      <c r="C233" s="181"/>
      <c r="D233" s="181"/>
      <c r="E233" s="181"/>
      <c r="F233" s="181"/>
      <c r="G233" s="182"/>
      <c r="H233" s="183"/>
      <c r="I233" s="184"/>
      <c r="J233" s="184"/>
      <c r="K233" s="184"/>
      <c r="L233" s="185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</row>
    <row r="234" spans="2:22" s="1" customFormat="1" hidden="1" x14ac:dyDescent="0.25">
      <c r="B234" s="181"/>
      <c r="C234" s="181"/>
      <c r="D234" s="181"/>
      <c r="E234" s="181"/>
      <c r="F234" s="181"/>
      <c r="G234" s="182"/>
      <c r="H234" s="183"/>
      <c r="I234" s="184"/>
      <c r="J234" s="184"/>
      <c r="K234" s="184"/>
      <c r="L234" s="185"/>
      <c r="M234" s="184"/>
      <c r="N234" s="184"/>
      <c r="O234" s="184"/>
      <c r="P234" s="184"/>
      <c r="Q234" s="184"/>
      <c r="R234" s="184"/>
      <c r="S234" s="184"/>
      <c r="T234" s="184"/>
      <c r="U234" s="184"/>
      <c r="V234" s="184"/>
    </row>
    <row r="235" spans="2:22" s="1" customFormat="1" hidden="1" x14ac:dyDescent="0.25">
      <c r="B235" s="181"/>
      <c r="C235" s="181"/>
      <c r="D235" s="181"/>
      <c r="E235" s="181"/>
      <c r="F235" s="181"/>
      <c r="G235" s="182"/>
      <c r="H235" s="183"/>
      <c r="I235" s="184"/>
      <c r="J235" s="184"/>
      <c r="K235" s="184"/>
      <c r="L235" s="185"/>
      <c r="M235" s="184"/>
      <c r="N235" s="184"/>
      <c r="O235" s="184"/>
      <c r="P235" s="184"/>
      <c r="Q235" s="184"/>
      <c r="R235" s="184"/>
      <c r="S235" s="184"/>
      <c r="T235" s="184"/>
      <c r="U235" s="184"/>
      <c r="V235" s="184"/>
    </row>
    <row r="236" spans="2:22" s="1" customFormat="1" x14ac:dyDescent="0.25">
      <c r="B236" s="181"/>
      <c r="C236" s="181"/>
      <c r="D236" s="181"/>
      <c r="E236" s="181"/>
      <c r="F236" s="181"/>
      <c r="G236" s="182"/>
      <c r="H236" s="183"/>
      <c r="I236" s="184"/>
      <c r="J236" s="184"/>
      <c r="K236" s="184"/>
      <c r="L236" s="185"/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</row>
    <row r="237" spans="2:22" s="1" customFormat="1" ht="20.25" x14ac:dyDescent="0.25">
      <c r="B237" s="423" t="s">
        <v>118</v>
      </c>
      <c r="C237" s="423"/>
      <c r="D237" s="423"/>
      <c r="E237" s="423"/>
      <c r="F237" s="423"/>
      <c r="G237" s="423"/>
      <c r="H237" s="423"/>
      <c r="I237" s="423"/>
      <c r="J237" s="423"/>
      <c r="K237" s="423"/>
      <c r="L237" s="423"/>
      <c r="M237" s="423"/>
      <c r="N237" s="423"/>
      <c r="O237" s="423"/>
      <c r="P237" s="423"/>
      <c r="Q237" s="423"/>
      <c r="R237" s="423"/>
      <c r="S237" s="423"/>
      <c r="T237" s="423"/>
      <c r="U237" s="423"/>
      <c r="V237" s="423"/>
    </row>
    <row r="238" spans="2:22" s="1" customFormat="1" x14ac:dyDescent="0.25">
      <c r="B238" s="186"/>
      <c r="C238" s="186"/>
      <c r="D238" s="186"/>
      <c r="E238" s="186"/>
      <c r="F238" s="187"/>
      <c r="H238" s="188"/>
      <c r="I238" s="189"/>
      <c r="J238" s="189"/>
      <c r="K238" s="189"/>
      <c r="L238" s="190"/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</row>
    <row r="239" spans="2:22" s="341" customFormat="1" x14ac:dyDescent="0.25">
      <c r="B239" s="335"/>
      <c r="C239" s="336"/>
      <c r="D239" s="336"/>
      <c r="E239" s="336"/>
      <c r="F239" s="337"/>
      <c r="G239" s="338"/>
      <c r="H239" s="339" t="s">
        <v>7</v>
      </c>
      <c r="I239" s="332"/>
      <c r="J239" s="332" t="s">
        <v>13</v>
      </c>
      <c r="K239" s="332" t="s">
        <v>276</v>
      </c>
      <c r="L239" s="340" t="s">
        <v>15</v>
      </c>
      <c r="M239" s="332" t="s">
        <v>16</v>
      </c>
      <c r="N239" s="362"/>
      <c r="O239" s="332"/>
      <c r="P239" s="332" t="s">
        <v>16</v>
      </c>
      <c r="Q239" s="332" t="s">
        <v>18</v>
      </c>
      <c r="R239" s="332" t="s">
        <v>18</v>
      </c>
      <c r="S239" s="332" t="s">
        <v>271</v>
      </c>
      <c r="T239" s="332" t="s">
        <v>18</v>
      </c>
      <c r="U239" s="332" t="s">
        <v>13</v>
      </c>
      <c r="V239" s="332" t="s">
        <v>16</v>
      </c>
    </row>
    <row r="240" spans="2:22" s="341" customFormat="1" ht="22.5" x14ac:dyDescent="0.25">
      <c r="B240" s="427" t="s">
        <v>20</v>
      </c>
      <c r="C240" s="428"/>
      <c r="D240" s="428"/>
      <c r="E240" s="428"/>
      <c r="F240" s="429"/>
      <c r="G240" s="342" t="s">
        <v>21</v>
      </c>
      <c r="H240" s="343" t="s">
        <v>22</v>
      </c>
      <c r="I240" s="333" t="s">
        <v>23</v>
      </c>
      <c r="J240" s="333" t="s">
        <v>24</v>
      </c>
      <c r="K240" s="333" t="s">
        <v>25</v>
      </c>
      <c r="L240" s="344" t="s">
        <v>6</v>
      </c>
      <c r="M240" s="333" t="s">
        <v>26</v>
      </c>
      <c r="N240" s="363" t="s">
        <v>270</v>
      </c>
      <c r="O240" s="333" t="s">
        <v>27</v>
      </c>
      <c r="P240" s="333" t="s">
        <v>28</v>
      </c>
      <c r="Q240" s="333" t="s">
        <v>25</v>
      </c>
      <c r="R240" s="333" t="s">
        <v>29</v>
      </c>
      <c r="S240" s="333"/>
      <c r="T240" s="333" t="s">
        <v>29</v>
      </c>
      <c r="U240" s="333" t="s">
        <v>31</v>
      </c>
      <c r="V240" s="333" t="s">
        <v>32</v>
      </c>
    </row>
    <row r="241" spans="2:23" s="341" customFormat="1" x14ac:dyDescent="0.25">
      <c r="B241" s="345"/>
      <c r="C241" s="346"/>
      <c r="D241" s="346"/>
      <c r="E241" s="346"/>
      <c r="F241" s="347"/>
      <c r="G241" s="348"/>
      <c r="H241" s="343" t="s">
        <v>33</v>
      </c>
      <c r="I241" s="334"/>
      <c r="J241" s="334" t="s">
        <v>34</v>
      </c>
      <c r="K241" s="334" t="s">
        <v>272</v>
      </c>
      <c r="L241" s="349" t="s">
        <v>14</v>
      </c>
      <c r="M241" s="334"/>
      <c r="N241" s="364"/>
      <c r="O241" s="334"/>
      <c r="P241" s="334" t="s">
        <v>35</v>
      </c>
      <c r="Q241" s="334" t="s">
        <v>2</v>
      </c>
      <c r="R241" s="334" t="s">
        <v>272</v>
      </c>
      <c r="S241" s="334" t="s">
        <v>30</v>
      </c>
      <c r="T241" s="334"/>
      <c r="U241" s="334" t="s">
        <v>38</v>
      </c>
      <c r="V241" s="334" t="s">
        <v>39</v>
      </c>
    </row>
    <row r="242" spans="2:23" s="1" customFormat="1" x14ac:dyDescent="0.25">
      <c r="B242" s="246"/>
      <c r="C242" s="247"/>
      <c r="D242" s="247"/>
      <c r="E242" s="247"/>
      <c r="F242" s="248"/>
      <c r="G242" s="249"/>
      <c r="H242" s="250"/>
      <c r="I242" s="212"/>
      <c r="J242" s="212"/>
      <c r="K242" s="212"/>
      <c r="L242" s="213"/>
      <c r="M242" s="212"/>
      <c r="N242" s="212"/>
      <c r="O242" s="212"/>
      <c r="P242" s="214"/>
      <c r="Q242" s="214"/>
      <c r="R242" s="214"/>
      <c r="S242" s="214"/>
      <c r="T242" s="214"/>
      <c r="U242" s="214"/>
      <c r="V242" s="215"/>
    </row>
    <row r="243" spans="2:23" s="1" customFormat="1" x14ac:dyDescent="0.25">
      <c r="B243" s="251"/>
      <c r="C243" s="252"/>
      <c r="D243" s="252"/>
      <c r="E243" s="252"/>
      <c r="F243" s="253"/>
      <c r="G243" s="254" t="str">
        <f>B237</f>
        <v>2.6.1.12. MUEBLES Y ENSERES</v>
      </c>
      <c r="H243" s="227"/>
      <c r="I243" s="155"/>
      <c r="J243" s="155"/>
      <c r="K243" s="155"/>
      <c r="L243" s="220"/>
      <c r="M243" s="155"/>
      <c r="N243" s="155"/>
      <c r="O243" s="155"/>
      <c r="P243" s="221"/>
      <c r="Q243" s="221"/>
      <c r="R243" s="221"/>
      <c r="S243" s="221"/>
      <c r="T243" s="221"/>
      <c r="U243" s="221"/>
      <c r="V243" s="222"/>
    </row>
    <row r="244" spans="2:23" s="1" customFormat="1" x14ac:dyDescent="0.25">
      <c r="B244" s="255" t="s">
        <v>40</v>
      </c>
      <c r="C244" s="256" t="s">
        <v>41</v>
      </c>
      <c r="D244" s="256" t="s">
        <v>42</v>
      </c>
      <c r="E244" s="256" t="s">
        <v>61</v>
      </c>
      <c r="F244" s="176" t="s">
        <v>66</v>
      </c>
      <c r="G244" s="179" t="s">
        <v>151</v>
      </c>
      <c r="H244" s="153" t="s">
        <v>79</v>
      </c>
      <c r="I244" s="154">
        <v>2000000</v>
      </c>
      <c r="J244" s="235">
        <v>10</v>
      </c>
      <c r="K244" s="154">
        <v>2062000</v>
      </c>
      <c r="L244" s="396">
        <f t="shared" ref="L244:L275" si="58">+$M$14</f>
        <v>1.0391999999999999</v>
      </c>
      <c r="M244" s="154">
        <f t="shared" ref="M244:M292" si="59">K244*L244</f>
        <v>2142830.4</v>
      </c>
      <c r="N244" s="154">
        <f t="shared" ref="N244:N292" si="60">M244-K244</f>
        <v>80830.399999999907</v>
      </c>
      <c r="O244" s="154">
        <f t="shared" ref="O244:O301" si="61">M244*10%</f>
        <v>214283.04</v>
      </c>
      <c r="P244" s="157">
        <f t="shared" ref="P244:P248" si="62">M244-O244</f>
        <v>1928547.3599999999</v>
      </c>
      <c r="Q244" s="157">
        <f t="shared" ref="Q244:Q301" si="63">P244/U244</f>
        <v>275506.76571428572</v>
      </c>
      <c r="R244" s="157">
        <v>371160</v>
      </c>
      <c r="S244" s="157">
        <f t="shared" ref="S244:S301" si="64">R244*L244</f>
        <v>385709.47199999995</v>
      </c>
      <c r="T244" s="157">
        <f t="shared" ref="T244:T301" si="65">+Q244+R244</f>
        <v>646666.76571428566</v>
      </c>
      <c r="U244" s="157">
        <f t="shared" ref="U244:U275" si="66">$J244-($R$10-$H244)</f>
        <v>7</v>
      </c>
      <c r="V244" s="158">
        <f t="shared" ref="V244:V301" si="67">M244-T244</f>
        <v>1496163.6342857142</v>
      </c>
      <c r="W244" s="28"/>
    </row>
    <row r="245" spans="2:23" s="1" customFormat="1" x14ac:dyDescent="0.25">
      <c r="B245" s="255" t="s">
        <v>40</v>
      </c>
      <c r="C245" s="256" t="s">
        <v>41</v>
      </c>
      <c r="D245" s="256" t="s">
        <v>42</v>
      </c>
      <c r="E245" s="256" t="s">
        <v>61</v>
      </c>
      <c r="F245" s="176" t="s">
        <v>67</v>
      </c>
      <c r="G245" s="179" t="s">
        <v>151</v>
      </c>
      <c r="H245" s="153" t="s">
        <v>79</v>
      </c>
      <c r="I245" s="154">
        <v>2000000</v>
      </c>
      <c r="J245" s="235">
        <v>10</v>
      </c>
      <c r="K245" s="154">
        <v>2062000</v>
      </c>
      <c r="L245" s="396">
        <f t="shared" si="58"/>
        <v>1.0391999999999999</v>
      </c>
      <c r="M245" s="154">
        <f t="shared" si="59"/>
        <v>2142830.4</v>
      </c>
      <c r="N245" s="154">
        <f t="shared" si="60"/>
        <v>80830.399999999907</v>
      </c>
      <c r="O245" s="154">
        <f t="shared" si="61"/>
        <v>214283.04</v>
      </c>
      <c r="P245" s="157">
        <f t="shared" si="62"/>
        <v>1928547.3599999999</v>
      </c>
      <c r="Q245" s="157">
        <f t="shared" si="63"/>
        <v>275506.76571428572</v>
      </c>
      <c r="R245" s="157">
        <v>371160</v>
      </c>
      <c r="S245" s="157">
        <f t="shared" si="64"/>
        <v>385709.47199999995</v>
      </c>
      <c r="T245" s="157">
        <f t="shared" si="65"/>
        <v>646666.76571428566</v>
      </c>
      <c r="U245" s="157">
        <f t="shared" si="66"/>
        <v>7</v>
      </c>
      <c r="V245" s="158">
        <f t="shared" si="67"/>
        <v>1496163.6342857142</v>
      </c>
      <c r="W245" s="28"/>
    </row>
    <row r="246" spans="2:23" s="1" customFormat="1" x14ac:dyDescent="0.25">
      <c r="B246" s="255" t="s">
        <v>40</v>
      </c>
      <c r="C246" s="256" t="s">
        <v>41</v>
      </c>
      <c r="D246" s="256" t="s">
        <v>42</v>
      </c>
      <c r="E246" s="256" t="s">
        <v>61</v>
      </c>
      <c r="F246" s="176" t="s">
        <v>68</v>
      </c>
      <c r="G246" s="179" t="s">
        <v>152</v>
      </c>
      <c r="H246" s="153" t="s">
        <v>79</v>
      </c>
      <c r="I246" s="154">
        <v>1800000</v>
      </c>
      <c r="J246" s="235">
        <v>10</v>
      </c>
      <c r="K246" s="154">
        <v>1855800</v>
      </c>
      <c r="L246" s="396">
        <f t="shared" si="58"/>
        <v>1.0391999999999999</v>
      </c>
      <c r="M246" s="154">
        <f t="shared" si="59"/>
        <v>1928547.3599999999</v>
      </c>
      <c r="N246" s="154">
        <f t="shared" si="60"/>
        <v>72747.35999999987</v>
      </c>
      <c r="O246" s="154">
        <f t="shared" si="61"/>
        <v>192854.736</v>
      </c>
      <c r="P246" s="157">
        <f t="shared" si="62"/>
        <v>1735692.6239999998</v>
      </c>
      <c r="Q246" s="157">
        <f t="shared" si="63"/>
        <v>247956.08914285712</v>
      </c>
      <c r="R246" s="157">
        <v>334044</v>
      </c>
      <c r="S246" s="157">
        <f t="shared" si="64"/>
        <v>347138.52479999996</v>
      </c>
      <c r="T246" s="157">
        <f t="shared" si="65"/>
        <v>582000.08914285712</v>
      </c>
      <c r="U246" s="157">
        <f t="shared" si="66"/>
        <v>7</v>
      </c>
      <c r="V246" s="158">
        <f t="shared" si="67"/>
        <v>1346547.2708571428</v>
      </c>
      <c r="W246" s="28"/>
    </row>
    <row r="247" spans="2:23" s="1" customFormat="1" x14ac:dyDescent="0.25">
      <c r="B247" s="255" t="s">
        <v>40</v>
      </c>
      <c r="C247" s="256" t="s">
        <v>41</v>
      </c>
      <c r="D247" s="256" t="s">
        <v>42</v>
      </c>
      <c r="E247" s="256" t="s">
        <v>61</v>
      </c>
      <c r="F247" s="176" t="s">
        <v>69</v>
      </c>
      <c r="G247" s="179" t="s">
        <v>153</v>
      </c>
      <c r="H247" s="153" t="s">
        <v>79</v>
      </c>
      <c r="I247" s="154">
        <v>1800000</v>
      </c>
      <c r="J247" s="235">
        <v>10</v>
      </c>
      <c r="K247" s="154">
        <v>1855800</v>
      </c>
      <c r="L247" s="396">
        <f t="shared" si="58"/>
        <v>1.0391999999999999</v>
      </c>
      <c r="M247" s="154">
        <f t="shared" si="59"/>
        <v>1928547.3599999999</v>
      </c>
      <c r="N247" s="154">
        <f t="shared" si="60"/>
        <v>72747.35999999987</v>
      </c>
      <c r="O247" s="154">
        <f t="shared" si="61"/>
        <v>192854.736</v>
      </c>
      <c r="P247" s="157">
        <f t="shared" si="62"/>
        <v>1735692.6239999998</v>
      </c>
      <c r="Q247" s="157">
        <f t="shared" si="63"/>
        <v>247956.08914285712</v>
      </c>
      <c r="R247" s="157">
        <v>334044</v>
      </c>
      <c r="S247" s="157">
        <f t="shared" si="64"/>
        <v>347138.52479999996</v>
      </c>
      <c r="T247" s="157">
        <f t="shared" si="65"/>
        <v>582000.08914285712</v>
      </c>
      <c r="U247" s="157">
        <f t="shared" si="66"/>
        <v>7</v>
      </c>
      <c r="V247" s="158">
        <f t="shared" si="67"/>
        <v>1346547.2708571428</v>
      </c>
      <c r="W247" s="28"/>
    </row>
    <row r="248" spans="2:23" s="1" customFormat="1" x14ac:dyDescent="0.25">
      <c r="B248" s="255" t="s">
        <v>40</v>
      </c>
      <c r="C248" s="256" t="s">
        <v>41</v>
      </c>
      <c r="D248" s="256" t="s">
        <v>42</v>
      </c>
      <c r="E248" s="256" t="s">
        <v>61</v>
      </c>
      <c r="F248" s="176" t="s">
        <v>70</v>
      </c>
      <c r="G248" s="179" t="s">
        <v>154</v>
      </c>
      <c r="H248" s="153" t="s">
        <v>79</v>
      </c>
      <c r="I248" s="154">
        <v>350000</v>
      </c>
      <c r="J248" s="235">
        <v>10</v>
      </c>
      <c r="K248" s="154">
        <v>360850</v>
      </c>
      <c r="L248" s="396">
        <f t="shared" si="58"/>
        <v>1.0391999999999999</v>
      </c>
      <c r="M248" s="154">
        <f t="shared" si="59"/>
        <v>374995.31999999995</v>
      </c>
      <c r="N248" s="154">
        <f t="shared" si="60"/>
        <v>14145.319999999949</v>
      </c>
      <c r="O248" s="154">
        <f t="shared" si="61"/>
        <v>37499.531999999999</v>
      </c>
      <c r="P248" s="157">
        <f t="shared" si="62"/>
        <v>337495.78799999994</v>
      </c>
      <c r="Q248" s="157">
        <f t="shared" si="63"/>
        <v>48213.683999999994</v>
      </c>
      <c r="R248" s="157">
        <v>64954</v>
      </c>
      <c r="S248" s="157">
        <f t="shared" si="64"/>
        <v>67500.196799999991</v>
      </c>
      <c r="T248" s="157">
        <f t="shared" si="65"/>
        <v>113167.68399999999</v>
      </c>
      <c r="U248" s="157">
        <f t="shared" si="66"/>
        <v>7</v>
      </c>
      <c r="V248" s="158">
        <f t="shared" si="67"/>
        <v>261827.63599999994</v>
      </c>
      <c r="W248" s="28"/>
    </row>
    <row r="249" spans="2:23" s="1" customFormat="1" x14ac:dyDescent="0.25">
      <c r="B249" s="255" t="s">
        <v>40</v>
      </c>
      <c r="C249" s="256" t="s">
        <v>41</v>
      </c>
      <c r="D249" s="256" t="s">
        <v>42</v>
      </c>
      <c r="E249" s="256" t="s">
        <v>61</v>
      </c>
      <c r="F249" s="176" t="s">
        <v>71</v>
      </c>
      <c r="G249" s="179" t="s">
        <v>154</v>
      </c>
      <c r="H249" s="153" t="s">
        <v>79</v>
      </c>
      <c r="I249" s="154">
        <v>350000</v>
      </c>
      <c r="J249" s="235">
        <v>10</v>
      </c>
      <c r="K249" s="154">
        <v>360850</v>
      </c>
      <c r="L249" s="396">
        <f t="shared" si="58"/>
        <v>1.0391999999999999</v>
      </c>
      <c r="M249" s="154">
        <f t="shared" si="59"/>
        <v>374995.31999999995</v>
      </c>
      <c r="N249" s="154">
        <f t="shared" si="60"/>
        <v>14145.319999999949</v>
      </c>
      <c r="O249" s="154">
        <f t="shared" si="61"/>
        <v>37499.531999999999</v>
      </c>
      <c r="P249" s="157">
        <f t="shared" ref="P249:P262" si="68">M249-O249</f>
        <v>337495.78799999994</v>
      </c>
      <c r="Q249" s="157">
        <f t="shared" si="63"/>
        <v>48213.683999999994</v>
      </c>
      <c r="R249" s="157">
        <v>64954</v>
      </c>
      <c r="S249" s="157">
        <f t="shared" si="64"/>
        <v>67500.196799999991</v>
      </c>
      <c r="T249" s="157">
        <f t="shared" si="65"/>
        <v>113167.68399999999</v>
      </c>
      <c r="U249" s="157">
        <f t="shared" si="66"/>
        <v>7</v>
      </c>
      <c r="V249" s="158">
        <f t="shared" si="67"/>
        <v>261827.63599999994</v>
      </c>
      <c r="W249" s="28"/>
    </row>
    <row r="250" spans="2:23" s="1" customFormat="1" x14ac:dyDescent="0.25">
      <c r="B250" s="255" t="s">
        <v>40</v>
      </c>
      <c r="C250" s="256" t="s">
        <v>41</v>
      </c>
      <c r="D250" s="256" t="s">
        <v>42</v>
      </c>
      <c r="E250" s="256" t="s">
        <v>61</v>
      </c>
      <c r="F250" s="176" t="s">
        <v>72</v>
      </c>
      <c r="G250" s="179" t="s">
        <v>155</v>
      </c>
      <c r="H250" s="153" t="s">
        <v>79</v>
      </c>
      <c r="I250" s="154">
        <v>160000</v>
      </c>
      <c r="J250" s="235">
        <v>10</v>
      </c>
      <c r="K250" s="154">
        <v>164960</v>
      </c>
      <c r="L250" s="396">
        <f t="shared" si="58"/>
        <v>1.0391999999999999</v>
      </c>
      <c r="M250" s="154">
        <f t="shared" si="59"/>
        <v>171426.43199999997</v>
      </c>
      <c r="N250" s="154">
        <f t="shared" si="60"/>
        <v>6466.4319999999716</v>
      </c>
      <c r="O250" s="154">
        <f t="shared" si="61"/>
        <v>17142.643199999999</v>
      </c>
      <c r="P250" s="157">
        <f t="shared" si="68"/>
        <v>154283.78879999998</v>
      </c>
      <c r="Q250" s="157">
        <f t="shared" si="63"/>
        <v>22040.541257142853</v>
      </c>
      <c r="R250" s="157">
        <v>29692</v>
      </c>
      <c r="S250" s="157">
        <f t="shared" si="64"/>
        <v>30855.926399999997</v>
      </c>
      <c r="T250" s="157">
        <f t="shared" si="65"/>
        <v>51732.541257142853</v>
      </c>
      <c r="U250" s="157">
        <f t="shared" si="66"/>
        <v>7</v>
      </c>
      <c r="V250" s="158">
        <f t="shared" si="67"/>
        <v>119693.89074285713</v>
      </c>
      <c r="W250" s="28"/>
    </row>
    <row r="251" spans="2:23" s="1" customFormat="1" x14ac:dyDescent="0.25">
      <c r="B251" s="255" t="s">
        <v>40</v>
      </c>
      <c r="C251" s="256" t="s">
        <v>41</v>
      </c>
      <c r="D251" s="256" t="s">
        <v>42</v>
      </c>
      <c r="E251" s="256" t="s">
        <v>61</v>
      </c>
      <c r="F251" s="176" t="s">
        <v>73</v>
      </c>
      <c r="G251" s="179" t="s">
        <v>156</v>
      </c>
      <c r="H251" s="153" t="s">
        <v>79</v>
      </c>
      <c r="I251" s="154">
        <v>1800000</v>
      </c>
      <c r="J251" s="235">
        <v>10</v>
      </c>
      <c r="K251" s="154">
        <v>1855800</v>
      </c>
      <c r="L251" s="396">
        <f t="shared" si="58"/>
        <v>1.0391999999999999</v>
      </c>
      <c r="M251" s="154">
        <f t="shared" si="59"/>
        <v>1928547.3599999999</v>
      </c>
      <c r="N251" s="154">
        <f t="shared" si="60"/>
        <v>72747.35999999987</v>
      </c>
      <c r="O251" s="154">
        <f t="shared" si="61"/>
        <v>192854.736</v>
      </c>
      <c r="P251" s="157">
        <f t="shared" si="68"/>
        <v>1735692.6239999998</v>
      </c>
      <c r="Q251" s="157">
        <f t="shared" si="63"/>
        <v>247956.08914285712</v>
      </c>
      <c r="R251" s="157">
        <v>334044</v>
      </c>
      <c r="S251" s="157">
        <f t="shared" si="64"/>
        <v>347138.52479999996</v>
      </c>
      <c r="T251" s="157">
        <f t="shared" si="65"/>
        <v>582000.08914285712</v>
      </c>
      <c r="U251" s="157">
        <f t="shared" si="66"/>
        <v>7</v>
      </c>
      <c r="V251" s="158">
        <f t="shared" si="67"/>
        <v>1346547.2708571428</v>
      </c>
      <c r="W251" s="28"/>
    </row>
    <row r="252" spans="2:23" s="1" customFormat="1" x14ac:dyDescent="0.25">
      <c r="B252" s="255" t="s">
        <v>40</v>
      </c>
      <c r="C252" s="256" t="s">
        <v>41</v>
      </c>
      <c r="D252" s="256" t="s">
        <v>42</v>
      </c>
      <c r="E252" s="256" t="s">
        <v>61</v>
      </c>
      <c r="F252" s="176" t="s">
        <v>74</v>
      </c>
      <c r="G252" s="179" t="s">
        <v>157</v>
      </c>
      <c r="H252" s="153" t="s">
        <v>79</v>
      </c>
      <c r="I252" s="154">
        <v>1800000</v>
      </c>
      <c r="J252" s="235">
        <v>10</v>
      </c>
      <c r="K252" s="154">
        <v>1855800</v>
      </c>
      <c r="L252" s="396">
        <f t="shared" si="58"/>
        <v>1.0391999999999999</v>
      </c>
      <c r="M252" s="154">
        <f t="shared" si="59"/>
        <v>1928547.3599999999</v>
      </c>
      <c r="N252" s="154">
        <f t="shared" si="60"/>
        <v>72747.35999999987</v>
      </c>
      <c r="O252" s="154">
        <f t="shared" si="61"/>
        <v>192854.736</v>
      </c>
      <c r="P252" s="157">
        <f t="shared" si="68"/>
        <v>1735692.6239999998</v>
      </c>
      <c r="Q252" s="157">
        <f t="shared" si="63"/>
        <v>247956.08914285712</v>
      </c>
      <c r="R252" s="157">
        <v>334044</v>
      </c>
      <c r="S252" s="157">
        <f t="shared" si="64"/>
        <v>347138.52479999996</v>
      </c>
      <c r="T252" s="157">
        <f t="shared" si="65"/>
        <v>582000.08914285712</v>
      </c>
      <c r="U252" s="157">
        <f t="shared" si="66"/>
        <v>7</v>
      </c>
      <c r="V252" s="158">
        <f t="shared" si="67"/>
        <v>1346547.2708571428</v>
      </c>
      <c r="W252" s="28"/>
    </row>
    <row r="253" spans="2:23" s="1" customFormat="1" x14ac:dyDescent="0.25">
      <c r="B253" s="255" t="s">
        <v>40</v>
      </c>
      <c r="C253" s="256" t="s">
        <v>41</v>
      </c>
      <c r="D253" s="256" t="s">
        <v>42</v>
      </c>
      <c r="E253" s="256" t="s">
        <v>61</v>
      </c>
      <c r="F253" s="176" t="s">
        <v>75</v>
      </c>
      <c r="G253" s="179" t="s">
        <v>158</v>
      </c>
      <c r="H253" s="153" t="s">
        <v>79</v>
      </c>
      <c r="I253" s="154">
        <v>1800000</v>
      </c>
      <c r="J253" s="235">
        <v>10</v>
      </c>
      <c r="K253" s="154">
        <v>1855800</v>
      </c>
      <c r="L253" s="396">
        <f t="shared" si="58"/>
        <v>1.0391999999999999</v>
      </c>
      <c r="M253" s="154">
        <f t="shared" si="59"/>
        <v>1928547.3599999999</v>
      </c>
      <c r="N253" s="154">
        <f t="shared" si="60"/>
        <v>72747.35999999987</v>
      </c>
      <c r="O253" s="154">
        <f t="shared" si="61"/>
        <v>192854.736</v>
      </c>
      <c r="P253" s="157">
        <f t="shared" si="68"/>
        <v>1735692.6239999998</v>
      </c>
      <c r="Q253" s="157">
        <f t="shared" si="63"/>
        <v>247956.08914285712</v>
      </c>
      <c r="R253" s="157">
        <v>334044</v>
      </c>
      <c r="S253" s="157">
        <f t="shared" si="64"/>
        <v>347138.52479999996</v>
      </c>
      <c r="T253" s="157">
        <f t="shared" si="65"/>
        <v>582000.08914285712</v>
      </c>
      <c r="U253" s="157">
        <f t="shared" si="66"/>
        <v>7</v>
      </c>
      <c r="V253" s="158">
        <f t="shared" si="67"/>
        <v>1346547.2708571428</v>
      </c>
      <c r="W253" s="28"/>
    </row>
    <row r="254" spans="2:23" s="1" customFormat="1" x14ac:dyDescent="0.25">
      <c r="B254" s="255" t="s">
        <v>40</v>
      </c>
      <c r="C254" s="256" t="s">
        <v>41</v>
      </c>
      <c r="D254" s="256" t="s">
        <v>42</v>
      </c>
      <c r="E254" s="256" t="s">
        <v>61</v>
      </c>
      <c r="F254" s="176" t="s">
        <v>76</v>
      </c>
      <c r="G254" s="179" t="s">
        <v>159</v>
      </c>
      <c r="H254" s="153" t="s">
        <v>79</v>
      </c>
      <c r="I254" s="154">
        <v>300000</v>
      </c>
      <c r="J254" s="235">
        <v>10</v>
      </c>
      <c r="K254" s="154">
        <v>309300</v>
      </c>
      <c r="L254" s="396">
        <f t="shared" si="58"/>
        <v>1.0391999999999999</v>
      </c>
      <c r="M254" s="154">
        <f t="shared" si="59"/>
        <v>321424.56</v>
      </c>
      <c r="N254" s="154">
        <f t="shared" si="60"/>
        <v>12124.559999999998</v>
      </c>
      <c r="O254" s="154">
        <f t="shared" si="61"/>
        <v>32142.456000000002</v>
      </c>
      <c r="P254" s="157">
        <f t="shared" si="68"/>
        <v>289282.10399999999</v>
      </c>
      <c r="Q254" s="157">
        <f t="shared" si="63"/>
        <v>41326.014857142858</v>
      </c>
      <c r="R254" s="157">
        <v>55674</v>
      </c>
      <c r="S254" s="157">
        <f t="shared" si="64"/>
        <v>57856.420799999993</v>
      </c>
      <c r="T254" s="157">
        <f t="shared" si="65"/>
        <v>97000.014857142858</v>
      </c>
      <c r="U254" s="157">
        <f t="shared" si="66"/>
        <v>7</v>
      </c>
      <c r="V254" s="158">
        <f t="shared" si="67"/>
        <v>224424.54514285713</v>
      </c>
      <c r="W254" s="28"/>
    </row>
    <row r="255" spans="2:23" s="1" customFormat="1" x14ac:dyDescent="0.25">
      <c r="B255" s="255" t="s">
        <v>40</v>
      </c>
      <c r="C255" s="256" t="s">
        <v>41</v>
      </c>
      <c r="D255" s="256" t="s">
        <v>42</v>
      </c>
      <c r="E255" s="256" t="s">
        <v>61</v>
      </c>
      <c r="F255" s="176" t="s">
        <v>77</v>
      </c>
      <c r="G255" s="179" t="s">
        <v>160</v>
      </c>
      <c r="H255" s="153" t="s">
        <v>79</v>
      </c>
      <c r="I255" s="154">
        <v>550000</v>
      </c>
      <c r="J255" s="235">
        <v>10</v>
      </c>
      <c r="K255" s="154">
        <v>567050</v>
      </c>
      <c r="L255" s="396">
        <f t="shared" si="58"/>
        <v>1.0391999999999999</v>
      </c>
      <c r="M255" s="154">
        <f t="shared" si="59"/>
        <v>589278.36</v>
      </c>
      <c r="N255" s="154">
        <f t="shared" si="60"/>
        <v>22228.359999999986</v>
      </c>
      <c r="O255" s="154">
        <f t="shared" si="61"/>
        <v>58927.836000000003</v>
      </c>
      <c r="P255" s="157">
        <f t="shared" si="68"/>
        <v>530350.52399999998</v>
      </c>
      <c r="Q255" s="157">
        <f t="shared" si="63"/>
        <v>75764.360571428566</v>
      </c>
      <c r="R255" s="157">
        <v>102070</v>
      </c>
      <c r="S255" s="157">
        <f t="shared" si="64"/>
        <v>106071.14399999999</v>
      </c>
      <c r="T255" s="157">
        <f t="shared" si="65"/>
        <v>177834.36057142855</v>
      </c>
      <c r="U255" s="157">
        <f t="shared" si="66"/>
        <v>7</v>
      </c>
      <c r="V255" s="158">
        <f t="shared" si="67"/>
        <v>411443.99942857143</v>
      </c>
      <c r="W255" s="28"/>
    </row>
    <row r="256" spans="2:23" s="1" customFormat="1" x14ac:dyDescent="0.25">
      <c r="B256" s="255" t="s">
        <v>40</v>
      </c>
      <c r="C256" s="256" t="s">
        <v>41</v>
      </c>
      <c r="D256" s="256" t="s">
        <v>42</v>
      </c>
      <c r="E256" s="256" t="s">
        <v>61</v>
      </c>
      <c r="F256" s="176" t="s">
        <v>82</v>
      </c>
      <c r="G256" s="179" t="s">
        <v>161</v>
      </c>
      <c r="H256" s="153" t="s">
        <v>79</v>
      </c>
      <c r="I256" s="154">
        <v>650000</v>
      </c>
      <c r="J256" s="235">
        <v>10</v>
      </c>
      <c r="K256" s="154">
        <v>670150</v>
      </c>
      <c r="L256" s="396">
        <f t="shared" si="58"/>
        <v>1.0391999999999999</v>
      </c>
      <c r="M256" s="154">
        <f t="shared" si="59"/>
        <v>696419.87999999989</v>
      </c>
      <c r="N256" s="154">
        <f t="shared" si="60"/>
        <v>26269.879999999888</v>
      </c>
      <c r="O256" s="154">
        <f t="shared" si="61"/>
        <v>69641.987999999998</v>
      </c>
      <c r="P256" s="157">
        <f t="shared" si="68"/>
        <v>626777.89199999988</v>
      </c>
      <c r="Q256" s="157">
        <f t="shared" si="63"/>
        <v>89539.698857142837</v>
      </c>
      <c r="R256" s="157">
        <v>120628</v>
      </c>
      <c r="S256" s="157">
        <f t="shared" si="64"/>
        <v>125356.61759999998</v>
      </c>
      <c r="T256" s="157">
        <f t="shared" si="65"/>
        <v>210167.69885714282</v>
      </c>
      <c r="U256" s="157">
        <f t="shared" si="66"/>
        <v>7</v>
      </c>
      <c r="V256" s="158">
        <f t="shared" si="67"/>
        <v>486252.18114285707</v>
      </c>
      <c r="W256" s="28"/>
    </row>
    <row r="257" spans="2:23" s="1" customFormat="1" x14ac:dyDescent="0.25">
      <c r="B257" s="255" t="s">
        <v>40</v>
      </c>
      <c r="C257" s="256" t="s">
        <v>41</v>
      </c>
      <c r="D257" s="256" t="s">
        <v>42</v>
      </c>
      <c r="E257" s="256" t="s">
        <v>61</v>
      </c>
      <c r="F257" s="176" t="s">
        <v>83</v>
      </c>
      <c r="G257" s="179" t="s">
        <v>162</v>
      </c>
      <c r="H257" s="153" t="s">
        <v>79</v>
      </c>
      <c r="I257" s="154">
        <v>550000</v>
      </c>
      <c r="J257" s="235">
        <v>10</v>
      </c>
      <c r="K257" s="154">
        <v>567050</v>
      </c>
      <c r="L257" s="396">
        <f t="shared" si="58"/>
        <v>1.0391999999999999</v>
      </c>
      <c r="M257" s="154">
        <f t="shared" si="59"/>
        <v>589278.36</v>
      </c>
      <c r="N257" s="154">
        <f t="shared" si="60"/>
        <v>22228.359999999986</v>
      </c>
      <c r="O257" s="154">
        <f t="shared" si="61"/>
        <v>58927.836000000003</v>
      </c>
      <c r="P257" s="157">
        <f t="shared" si="68"/>
        <v>530350.52399999998</v>
      </c>
      <c r="Q257" s="157">
        <f t="shared" si="63"/>
        <v>75764.360571428566</v>
      </c>
      <c r="R257" s="157">
        <v>102070</v>
      </c>
      <c r="S257" s="157">
        <f t="shared" si="64"/>
        <v>106071.14399999999</v>
      </c>
      <c r="T257" s="157">
        <f t="shared" si="65"/>
        <v>177834.36057142855</v>
      </c>
      <c r="U257" s="157">
        <f t="shared" si="66"/>
        <v>7</v>
      </c>
      <c r="V257" s="158">
        <f t="shared" si="67"/>
        <v>411443.99942857143</v>
      </c>
      <c r="W257" s="28"/>
    </row>
    <row r="258" spans="2:23" s="1" customFormat="1" x14ac:dyDescent="0.25">
      <c r="B258" s="255" t="s">
        <v>40</v>
      </c>
      <c r="C258" s="256" t="s">
        <v>41</v>
      </c>
      <c r="D258" s="256" t="s">
        <v>42</v>
      </c>
      <c r="E258" s="256" t="s">
        <v>61</v>
      </c>
      <c r="F258" s="176" t="s">
        <v>84</v>
      </c>
      <c r="G258" s="179" t="s">
        <v>163</v>
      </c>
      <c r="H258" s="153" t="s">
        <v>79</v>
      </c>
      <c r="I258" s="154">
        <v>450000</v>
      </c>
      <c r="J258" s="235">
        <v>10</v>
      </c>
      <c r="K258" s="154">
        <v>463950</v>
      </c>
      <c r="L258" s="396">
        <f t="shared" si="58"/>
        <v>1.0391999999999999</v>
      </c>
      <c r="M258" s="154">
        <f t="shared" si="59"/>
        <v>482136.83999999997</v>
      </c>
      <c r="N258" s="154">
        <f t="shared" si="60"/>
        <v>18186.839999999967</v>
      </c>
      <c r="O258" s="154">
        <f t="shared" si="61"/>
        <v>48213.684000000001</v>
      </c>
      <c r="P258" s="157">
        <f t="shared" si="68"/>
        <v>433923.15599999996</v>
      </c>
      <c r="Q258" s="157">
        <f t="shared" si="63"/>
        <v>61989.02228571428</v>
      </c>
      <c r="R258" s="157">
        <v>83512</v>
      </c>
      <c r="S258" s="157">
        <f t="shared" si="64"/>
        <v>86785.670399999988</v>
      </c>
      <c r="T258" s="157">
        <f t="shared" si="65"/>
        <v>145501.02228571428</v>
      </c>
      <c r="U258" s="157">
        <f t="shared" si="66"/>
        <v>7</v>
      </c>
      <c r="V258" s="158">
        <f t="shared" si="67"/>
        <v>336635.81771428569</v>
      </c>
      <c r="W258" s="28"/>
    </row>
    <row r="259" spans="2:23" s="1" customFormat="1" x14ac:dyDescent="0.25">
      <c r="B259" s="255" t="s">
        <v>40</v>
      </c>
      <c r="C259" s="256" t="s">
        <v>41</v>
      </c>
      <c r="D259" s="256" t="s">
        <v>42</v>
      </c>
      <c r="E259" s="256" t="s">
        <v>61</v>
      </c>
      <c r="F259" s="176" t="s">
        <v>85</v>
      </c>
      <c r="G259" s="179" t="s">
        <v>164</v>
      </c>
      <c r="H259" s="153" t="s">
        <v>79</v>
      </c>
      <c r="I259" s="154">
        <v>550000</v>
      </c>
      <c r="J259" s="235">
        <v>10</v>
      </c>
      <c r="K259" s="154">
        <v>567050</v>
      </c>
      <c r="L259" s="396">
        <f t="shared" si="58"/>
        <v>1.0391999999999999</v>
      </c>
      <c r="M259" s="154">
        <f t="shared" si="59"/>
        <v>589278.36</v>
      </c>
      <c r="N259" s="154">
        <f t="shared" si="60"/>
        <v>22228.359999999986</v>
      </c>
      <c r="O259" s="154">
        <f t="shared" si="61"/>
        <v>58927.836000000003</v>
      </c>
      <c r="P259" s="157">
        <f t="shared" si="68"/>
        <v>530350.52399999998</v>
      </c>
      <c r="Q259" s="157">
        <f t="shared" si="63"/>
        <v>75764.360571428566</v>
      </c>
      <c r="R259" s="157">
        <v>102070</v>
      </c>
      <c r="S259" s="157">
        <f t="shared" si="64"/>
        <v>106071.14399999999</v>
      </c>
      <c r="T259" s="157">
        <f t="shared" si="65"/>
        <v>177834.36057142855</v>
      </c>
      <c r="U259" s="157">
        <f t="shared" si="66"/>
        <v>7</v>
      </c>
      <c r="V259" s="158">
        <f t="shared" si="67"/>
        <v>411443.99942857143</v>
      </c>
      <c r="W259" s="28"/>
    </row>
    <row r="260" spans="2:23" s="1" customFormat="1" x14ac:dyDescent="0.25">
      <c r="B260" s="255" t="s">
        <v>40</v>
      </c>
      <c r="C260" s="256" t="s">
        <v>41</v>
      </c>
      <c r="D260" s="256" t="s">
        <v>42</v>
      </c>
      <c r="E260" s="256" t="s">
        <v>61</v>
      </c>
      <c r="F260" s="176" t="s">
        <v>86</v>
      </c>
      <c r="G260" s="179" t="s">
        <v>165</v>
      </c>
      <c r="H260" s="153" t="s">
        <v>79</v>
      </c>
      <c r="I260" s="154">
        <v>150000</v>
      </c>
      <c r="J260" s="235">
        <v>10</v>
      </c>
      <c r="K260" s="154">
        <v>154650</v>
      </c>
      <c r="L260" s="396">
        <f t="shared" si="58"/>
        <v>1.0391999999999999</v>
      </c>
      <c r="M260" s="154">
        <f t="shared" si="59"/>
        <v>160712.28</v>
      </c>
      <c r="N260" s="154">
        <f t="shared" si="60"/>
        <v>6062.2799999999988</v>
      </c>
      <c r="O260" s="154">
        <f t="shared" si="61"/>
        <v>16071.228000000001</v>
      </c>
      <c r="P260" s="157">
        <f t="shared" si="68"/>
        <v>144641.052</v>
      </c>
      <c r="Q260" s="157">
        <f t="shared" si="63"/>
        <v>20663.007428571429</v>
      </c>
      <c r="R260" s="157">
        <v>27838</v>
      </c>
      <c r="S260" s="157">
        <f t="shared" si="64"/>
        <v>28929.249599999996</v>
      </c>
      <c r="T260" s="157">
        <f t="shared" si="65"/>
        <v>48501.007428571429</v>
      </c>
      <c r="U260" s="157">
        <f t="shared" si="66"/>
        <v>7</v>
      </c>
      <c r="V260" s="158">
        <f t="shared" si="67"/>
        <v>112211.27257142856</v>
      </c>
      <c r="W260" s="28"/>
    </row>
    <row r="261" spans="2:23" s="1" customFormat="1" x14ac:dyDescent="0.25">
      <c r="B261" s="255" t="s">
        <v>40</v>
      </c>
      <c r="C261" s="256" t="s">
        <v>41</v>
      </c>
      <c r="D261" s="256" t="s">
        <v>42</v>
      </c>
      <c r="E261" s="256" t="s">
        <v>61</v>
      </c>
      <c r="F261" s="176" t="s">
        <v>87</v>
      </c>
      <c r="G261" s="179" t="s">
        <v>166</v>
      </c>
      <c r="H261" s="153" t="s">
        <v>79</v>
      </c>
      <c r="I261" s="154">
        <v>150000</v>
      </c>
      <c r="J261" s="235">
        <v>10</v>
      </c>
      <c r="K261" s="154">
        <v>154650</v>
      </c>
      <c r="L261" s="396">
        <f t="shared" si="58"/>
        <v>1.0391999999999999</v>
      </c>
      <c r="M261" s="154">
        <f t="shared" si="59"/>
        <v>160712.28</v>
      </c>
      <c r="N261" s="154">
        <f t="shared" si="60"/>
        <v>6062.2799999999988</v>
      </c>
      <c r="O261" s="154">
        <f t="shared" si="61"/>
        <v>16071.228000000001</v>
      </c>
      <c r="P261" s="157">
        <f t="shared" si="68"/>
        <v>144641.052</v>
      </c>
      <c r="Q261" s="157">
        <f t="shared" si="63"/>
        <v>20663.007428571429</v>
      </c>
      <c r="R261" s="157">
        <v>27838</v>
      </c>
      <c r="S261" s="157">
        <f t="shared" si="64"/>
        <v>28929.249599999996</v>
      </c>
      <c r="T261" s="157">
        <f t="shared" si="65"/>
        <v>48501.007428571429</v>
      </c>
      <c r="U261" s="157">
        <f t="shared" si="66"/>
        <v>7</v>
      </c>
      <c r="V261" s="158">
        <f t="shared" si="67"/>
        <v>112211.27257142856</v>
      </c>
      <c r="W261" s="28"/>
    </row>
    <row r="262" spans="2:23" s="1" customFormat="1" x14ac:dyDescent="0.25">
      <c r="B262" s="255" t="s">
        <v>40</v>
      </c>
      <c r="C262" s="256" t="s">
        <v>41</v>
      </c>
      <c r="D262" s="256" t="s">
        <v>42</v>
      </c>
      <c r="E262" s="256" t="s">
        <v>61</v>
      </c>
      <c r="F262" s="176" t="s">
        <v>88</v>
      </c>
      <c r="G262" s="179" t="s">
        <v>167</v>
      </c>
      <c r="H262" s="153" t="s">
        <v>79</v>
      </c>
      <c r="I262" s="154">
        <v>150000</v>
      </c>
      <c r="J262" s="235">
        <v>10</v>
      </c>
      <c r="K262" s="154">
        <v>154650</v>
      </c>
      <c r="L262" s="396">
        <f t="shared" si="58"/>
        <v>1.0391999999999999</v>
      </c>
      <c r="M262" s="154">
        <f t="shared" si="59"/>
        <v>160712.28</v>
      </c>
      <c r="N262" s="154">
        <f t="shared" si="60"/>
        <v>6062.2799999999988</v>
      </c>
      <c r="O262" s="154">
        <f t="shared" si="61"/>
        <v>16071.228000000001</v>
      </c>
      <c r="P262" s="157">
        <f t="shared" si="68"/>
        <v>144641.052</v>
      </c>
      <c r="Q262" s="157">
        <f t="shared" si="63"/>
        <v>20663.007428571429</v>
      </c>
      <c r="R262" s="157">
        <v>27838</v>
      </c>
      <c r="S262" s="157">
        <f t="shared" si="64"/>
        <v>28929.249599999996</v>
      </c>
      <c r="T262" s="157">
        <f t="shared" si="65"/>
        <v>48501.007428571429</v>
      </c>
      <c r="U262" s="157">
        <f t="shared" si="66"/>
        <v>7</v>
      </c>
      <c r="V262" s="158">
        <f t="shared" si="67"/>
        <v>112211.27257142856</v>
      </c>
      <c r="W262" s="28"/>
    </row>
    <row r="263" spans="2:23" s="1" customFormat="1" x14ac:dyDescent="0.25">
      <c r="B263" s="255" t="s">
        <v>40</v>
      </c>
      <c r="C263" s="256" t="s">
        <v>41</v>
      </c>
      <c r="D263" s="256" t="s">
        <v>42</v>
      </c>
      <c r="E263" s="256" t="s">
        <v>61</v>
      </c>
      <c r="F263" s="176" t="s">
        <v>89</v>
      </c>
      <c r="G263" s="179" t="s">
        <v>168</v>
      </c>
      <c r="H263" s="153" t="s">
        <v>79</v>
      </c>
      <c r="I263" s="154">
        <v>350000</v>
      </c>
      <c r="J263" s="235">
        <v>10</v>
      </c>
      <c r="K263" s="154">
        <v>360850</v>
      </c>
      <c r="L263" s="396">
        <f t="shared" si="58"/>
        <v>1.0391999999999999</v>
      </c>
      <c r="M263" s="154">
        <f t="shared" si="59"/>
        <v>374995.31999999995</v>
      </c>
      <c r="N263" s="154">
        <f t="shared" si="60"/>
        <v>14145.319999999949</v>
      </c>
      <c r="O263" s="154">
        <f t="shared" si="61"/>
        <v>37499.531999999999</v>
      </c>
      <c r="P263" s="157">
        <f t="shared" ref="P263:P291" si="69">O263/J263</f>
        <v>3749.9531999999999</v>
      </c>
      <c r="Q263" s="157">
        <f t="shared" si="63"/>
        <v>535.70759999999996</v>
      </c>
      <c r="R263" s="157">
        <v>64954</v>
      </c>
      <c r="S263" s="157">
        <f t="shared" si="64"/>
        <v>67500.196799999991</v>
      </c>
      <c r="T263" s="157">
        <f t="shared" si="65"/>
        <v>65489.707600000002</v>
      </c>
      <c r="U263" s="157">
        <f t="shared" si="66"/>
        <v>7</v>
      </c>
      <c r="V263" s="158">
        <f t="shared" si="67"/>
        <v>309505.61239999993</v>
      </c>
      <c r="W263" s="28"/>
    </row>
    <row r="264" spans="2:23" s="1" customFormat="1" x14ac:dyDescent="0.25">
      <c r="B264" s="255" t="s">
        <v>40</v>
      </c>
      <c r="C264" s="256" t="s">
        <v>41</v>
      </c>
      <c r="D264" s="256" t="s">
        <v>42</v>
      </c>
      <c r="E264" s="256" t="s">
        <v>61</v>
      </c>
      <c r="F264" s="176" t="s">
        <v>90</v>
      </c>
      <c r="G264" s="179" t="s">
        <v>169</v>
      </c>
      <c r="H264" s="153" t="s">
        <v>79</v>
      </c>
      <c r="I264" s="154">
        <v>400000</v>
      </c>
      <c r="J264" s="235">
        <v>10</v>
      </c>
      <c r="K264" s="154">
        <v>412400</v>
      </c>
      <c r="L264" s="396">
        <f t="shared" si="58"/>
        <v>1.0391999999999999</v>
      </c>
      <c r="M264" s="154">
        <f t="shared" si="59"/>
        <v>428566.07999999996</v>
      </c>
      <c r="N264" s="154">
        <f t="shared" si="60"/>
        <v>16166.079999999958</v>
      </c>
      <c r="O264" s="154">
        <f t="shared" si="61"/>
        <v>42856.608</v>
      </c>
      <c r="P264" s="157">
        <f t="shared" si="69"/>
        <v>4285.6607999999997</v>
      </c>
      <c r="Q264" s="157">
        <f t="shared" si="63"/>
        <v>612.23725714285706</v>
      </c>
      <c r="R264" s="157">
        <v>74232</v>
      </c>
      <c r="S264" s="157">
        <f t="shared" si="64"/>
        <v>77141.89439999999</v>
      </c>
      <c r="T264" s="157">
        <f t="shared" si="65"/>
        <v>74844.237257142857</v>
      </c>
      <c r="U264" s="157">
        <f t="shared" si="66"/>
        <v>7</v>
      </c>
      <c r="V264" s="158">
        <f t="shared" si="67"/>
        <v>353721.84274285712</v>
      </c>
      <c r="W264" s="28"/>
    </row>
    <row r="265" spans="2:23" s="1" customFormat="1" x14ac:dyDescent="0.25">
      <c r="B265" s="255" t="s">
        <v>40</v>
      </c>
      <c r="C265" s="256" t="s">
        <v>41</v>
      </c>
      <c r="D265" s="256" t="s">
        <v>42</v>
      </c>
      <c r="E265" s="256" t="s">
        <v>61</v>
      </c>
      <c r="F265" s="176" t="s">
        <v>91</v>
      </c>
      <c r="G265" s="179" t="s">
        <v>170</v>
      </c>
      <c r="H265" s="153" t="s">
        <v>79</v>
      </c>
      <c r="I265" s="154">
        <v>400000</v>
      </c>
      <c r="J265" s="235">
        <v>10</v>
      </c>
      <c r="K265" s="154">
        <v>412400</v>
      </c>
      <c r="L265" s="396">
        <f t="shared" si="58"/>
        <v>1.0391999999999999</v>
      </c>
      <c r="M265" s="154">
        <f t="shared" si="59"/>
        <v>428566.07999999996</v>
      </c>
      <c r="N265" s="154">
        <f t="shared" si="60"/>
        <v>16166.079999999958</v>
      </c>
      <c r="O265" s="154">
        <f t="shared" si="61"/>
        <v>42856.608</v>
      </c>
      <c r="P265" s="157">
        <f t="shared" si="69"/>
        <v>4285.6607999999997</v>
      </c>
      <c r="Q265" s="157">
        <f t="shared" si="63"/>
        <v>612.23725714285706</v>
      </c>
      <c r="R265" s="157">
        <v>74232</v>
      </c>
      <c r="S265" s="157">
        <f t="shared" si="64"/>
        <v>77141.89439999999</v>
      </c>
      <c r="T265" s="157">
        <f t="shared" si="65"/>
        <v>74844.237257142857</v>
      </c>
      <c r="U265" s="157">
        <f t="shared" si="66"/>
        <v>7</v>
      </c>
      <c r="V265" s="158">
        <f t="shared" si="67"/>
        <v>353721.84274285712</v>
      </c>
      <c r="W265" s="28"/>
    </row>
    <row r="266" spans="2:23" s="1" customFormat="1" x14ac:dyDescent="0.25">
      <c r="B266" s="255" t="s">
        <v>40</v>
      </c>
      <c r="C266" s="256" t="s">
        <v>41</v>
      </c>
      <c r="D266" s="256" t="s">
        <v>42</v>
      </c>
      <c r="E266" s="256" t="s">
        <v>61</v>
      </c>
      <c r="F266" s="176" t="s">
        <v>92</v>
      </c>
      <c r="G266" s="179" t="s">
        <v>171</v>
      </c>
      <c r="H266" s="153" t="s">
        <v>79</v>
      </c>
      <c r="I266" s="154">
        <v>250000</v>
      </c>
      <c r="J266" s="235">
        <v>10</v>
      </c>
      <c r="K266" s="154">
        <v>257750</v>
      </c>
      <c r="L266" s="396">
        <f t="shared" si="58"/>
        <v>1.0391999999999999</v>
      </c>
      <c r="M266" s="154">
        <f t="shared" si="59"/>
        <v>267853.8</v>
      </c>
      <c r="N266" s="154">
        <f t="shared" si="60"/>
        <v>10103.799999999988</v>
      </c>
      <c r="O266" s="154">
        <f t="shared" si="61"/>
        <v>26785.38</v>
      </c>
      <c r="P266" s="157">
        <f t="shared" si="69"/>
        <v>2678.538</v>
      </c>
      <c r="Q266" s="157">
        <f t="shared" si="63"/>
        <v>382.64828571428569</v>
      </c>
      <c r="R266" s="157">
        <v>46396</v>
      </c>
      <c r="S266" s="157">
        <f t="shared" si="64"/>
        <v>48214.723199999993</v>
      </c>
      <c r="T266" s="157">
        <f t="shared" si="65"/>
        <v>46778.648285714284</v>
      </c>
      <c r="U266" s="157">
        <f t="shared" si="66"/>
        <v>7</v>
      </c>
      <c r="V266" s="158">
        <f t="shared" si="67"/>
        <v>221075.15171428572</v>
      </c>
      <c r="W266" s="28"/>
    </row>
    <row r="267" spans="2:23" s="1" customFormat="1" x14ac:dyDescent="0.25">
      <c r="B267" s="255" t="s">
        <v>40</v>
      </c>
      <c r="C267" s="256" t="s">
        <v>41</v>
      </c>
      <c r="D267" s="256" t="s">
        <v>42</v>
      </c>
      <c r="E267" s="256" t="s">
        <v>61</v>
      </c>
      <c r="F267" s="176" t="s">
        <v>93</v>
      </c>
      <c r="G267" s="179" t="s">
        <v>172</v>
      </c>
      <c r="H267" s="153" t="s">
        <v>79</v>
      </c>
      <c r="I267" s="154">
        <v>80000</v>
      </c>
      <c r="J267" s="235">
        <v>10</v>
      </c>
      <c r="K267" s="154">
        <v>82480</v>
      </c>
      <c r="L267" s="396">
        <f t="shared" si="58"/>
        <v>1.0391999999999999</v>
      </c>
      <c r="M267" s="154">
        <f t="shared" si="59"/>
        <v>85713.215999999986</v>
      </c>
      <c r="N267" s="154">
        <f t="shared" si="60"/>
        <v>3233.2159999999858</v>
      </c>
      <c r="O267" s="154">
        <f t="shared" si="61"/>
        <v>8571.3215999999993</v>
      </c>
      <c r="P267" s="157">
        <f t="shared" si="69"/>
        <v>857.13215999999989</v>
      </c>
      <c r="Q267" s="157">
        <f t="shared" si="63"/>
        <v>122.44745142857141</v>
      </c>
      <c r="R267" s="157">
        <v>14846</v>
      </c>
      <c r="S267" s="157">
        <f t="shared" si="64"/>
        <v>15427.963199999998</v>
      </c>
      <c r="T267" s="157">
        <f t="shared" si="65"/>
        <v>14968.447451428572</v>
      </c>
      <c r="U267" s="157">
        <f t="shared" si="66"/>
        <v>7</v>
      </c>
      <c r="V267" s="158">
        <f t="shared" si="67"/>
        <v>70744.768548571417</v>
      </c>
      <c r="W267" s="28"/>
    </row>
    <row r="268" spans="2:23" s="1" customFormat="1" x14ac:dyDescent="0.25">
      <c r="B268" s="255" t="s">
        <v>40</v>
      </c>
      <c r="C268" s="256" t="s">
        <v>41</v>
      </c>
      <c r="D268" s="256" t="s">
        <v>42</v>
      </c>
      <c r="E268" s="256" t="s">
        <v>61</v>
      </c>
      <c r="F268" s="176" t="s">
        <v>94</v>
      </c>
      <c r="G268" s="179" t="s">
        <v>173</v>
      </c>
      <c r="H268" s="153" t="s">
        <v>79</v>
      </c>
      <c r="I268" s="154">
        <v>80000</v>
      </c>
      <c r="J268" s="235">
        <v>10</v>
      </c>
      <c r="K268" s="154">
        <v>82480</v>
      </c>
      <c r="L268" s="396">
        <f t="shared" si="58"/>
        <v>1.0391999999999999</v>
      </c>
      <c r="M268" s="154">
        <f t="shared" si="59"/>
        <v>85713.215999999986</v>
      </c>
      <c r="N268" s="154">
        <f t="shared" si="60"/>
        <v>3233.2159999999858</v>
      </c>
      <c r="O268" s="154">
        <f t="shared" si="61"/>
        <v>8571.3215999999993</v>
      </c>
      <c r="P268" s="157">
        <f t="shared" si="69"/>
        <v>857.13215999999989</v>
      </c>
      <c r="Q268" s="157">
        <f t="shared" si="63"/>
        <v>122.44745142857141</v>
      </c>
      <c r="R268" s="157">
        <v>14846</v>
      </c>
      <c r="S268" s="157">
        <f t="shared" si="64"/>
        <v>15427.963199999998</v>
      </c>
      <c r="T268" s="157">
        <f t="shared" si="65"/>
        <v>14968.447451428572</v>
      </c>
      <c r="U268" s="157">
        <f t="shared" si="66"/>
        <v>7</v>
      </c>
      <c r="V268" s="158">
        <f t="shared" si="67"/>
        <v>70744.768548571417</v>
      </c>
      <c r="W268" s="28"/>
    </row>
    <row r="269" spans="2:23" s="1" customFormat="1" x14ac:dyDescent="0.25">
      <c r="B269" s="255" t="s">
        <v>40</v>
      </c>
      <c r="C269" s="256" t="s">
        <v>41</v>
      </c>
      <c r="D269" s="256" t="s">
        <v>42</v>
      </c>
      <c r="E269" s="256" t="s">
        <v>61</v>
      </c>
      <c r="F269" s="176" t="s">
        <v>95</v>
      </c>
      <c r="G269" s="179" t="s">
        <v>174</v>
      </c>
      <c r="H269" s="153" t="s">
        <v>79</v>
      </c>
      <c r="I269" s="154">
        <v>80000</v>
      </c>
      <c r="J269" s="235">
        <v>10</v>
      </c>
      <c r="K269" s="154">
        <v>82480</v>
      </c>
      <c r="L269" s="396">
        <f t="shared" si="58"/>
        <v>1.0391999999999999</v>
      </c>
      <c r="M269" s="154">
        <f t="shared" si="59"/>
        <v>85713.215999999986</v>
      </c>
      <c r="N269" s="154">
        <f t="shared" si="60"/>
        <v>3233.2159999999858</v>
      </c>
      <c r="O269" s="154">
        <f t="shared" si="61"/>
        <v>8571.3215999999993</v>
      </c>
      <c r="P269" s="157">
        <f t="shared" si="69"/>
        <v>857.13215999999989</v>
      </c>
      <c r="Q269" s="157">
        <f t="shared" si="63"/>
        <v>122.44745142857141</v>
      </c>
      <c r="R269" s="157">
        <v>14846</v>
      </c>
      <c r="S269" s="157">
        <f t="shared" si="64"/>
        <v>15427.963199999998</v>
      </c>
      <c r="T269" s="157">
        <f t="shared" si="65"/>
        <v>14968.447451428572</v>
      </c>
      <c r="U269" s="157">
        <f t="shared" si="66"/>
        <v>7</v>
      </c>
      <c r="V269" s="158">
        <f t="shared" si="67"/>
        <v>70744.768548571417</v>
      </c>
      <c r="W269" s="28"/>
    </row>
    <row r="270" spans="2:23" s="1" customFormat="1" x14ac:dyDescent="0.25">
      <c r="B270" s="255" t="s">
        <v>40</v>
      </c>
      <c r="C270" s="256" t="s">
        <v>41</v>
      </c>
      <c r="D270" s="256" t="s">
        <v>42</v>
      </c>
      <c r="E270" s="256" t="s">
        <v>61</v>
      </c>
      <c r="F270" s="176" t="s">
        <v>96</v>
      </c>
      <c r="G270" s="179" t="s">
        <v>175</v>
      </c>
      <c r="H270" s="153" t="s">
        <v>79</v>
      </c>
      <c r="I270" s="154">
        <v>550000</v>
      </c>
      <c r="J270" s="235">
        <v>10</v>
      </c>
      <c r="K270" s="154">
        <v>567050</v>
      </c>
      <c r="L270" s="396">
        <f t="shared" si="58"/>
        <v>1.0391999999999999</v>
      </c>
      <c r="M270" s="154">
        <f t="shared" si="59"/>
        <v>589278.36</v>
      </c>
      <c r="N270" s="154">
        <f t="shared" si="60"/>
        <v>22228.359999999986</v>
      </c>
      <c r="O270" s="154">
        <f t="shared" si="61"/>
        <v>58927.836000000003</v>
      </c>
      <c r="P270" s="157">
        <f t="shared" si="69"/>
        <v>5892.7836000000007</v>
      </c>
      <c r="Q270" s="157">
        <f t="shared" si="63"/>
        <v>841.82622857142871</v>
      </c>
      <c r="R270" s="157">
        <v>102070</v>
      </c>
      <c r="S270" s="157">
        <f t="shared" si="64"/>
        <v>106071.14399999999</v>
      </c>
      <c r="T270" s="157">
        <f t="shared" si="65"/>
        <v>102911.82622857143</v>
      </c>
      <c r="U270" s="157">
        <f t="shared" si="66"/>
        <v>7</v>
      </c>
      <c r="V270" s="158">
        <f t="shared" si="67"/>
        <v>486366.53377142857</v>
      </c>
      <c r="W270" s="28"/>
    </row>
    <row r="271" spans="2:23" s="1" customFormat="1" x14ac:dyDescent="0.25">
      <c r="B271" s="255" t="s">
        <v>40</v>
      </c>
      <c r="C271" s="256" t="s">
        <v>41</v>
      </c>
      <c r="D271" s="256" t="s">
        <v>42</v>
      </c>
      <c r="E271" s="256" t="s">
        <v>61</v>
      </c>
      <c r="F271" s="176" t="s">
        <v>97</v>
      </c>
      <c r="G271" s="179" t="s">
        <v>176</v>
      </c>
      <c r="H271" s="153" t="s">
        <v>79</v>
      </c>
      <c r="I271" s="154">
        <v>400000</v>
      </c>
      <c r="J271" s="235">
        <v>10</v>
      </c>
      <c r="K271" s="154">
        <v>412400</v>
      </c>
      <c r="L271" s="396">
        <f t="shared" si="58"/>
        <v>1.0391999999999999</v>
      </c>
      <c r="M271" s="154">
        <f t="shared" si="59"/>
        <v>428566.07999999996</v>
      </c>
      <c r="N271" s="154">
        <f t="shared" si="60"/>
        <v>16166.079999999958</v>
      </c>
      <c r="O271" s="154">
        <f t="shared" si="61"/>
        <v>42856.608</v>
      </c>
      <c r="P271" s="157">
        <f t="shared" si="69"/>
        <v>4285.6607999999997</v>
      </c>
      <c r="Q271" s="157">
        <f t="shared" si="63"/>
        <v>612.23725714285706</v>
      </c>
      <c r="R271" s="157">
        <v>74232</v>
      </c>
      <c r="S271" s="157">
        <f t="shared" si="64"/>
        <v>77141.89439999999</v>
      </c>
      <c r="T271" s="157">
        <f t="shared" si="65"/>
        <v>74844.237257142857</v>
      </c>
      <c r="U271" s="157">
        <f t="shared" si="66"/>
        <v>7</v>
      </c>
      <c r="V271" s="158">
        <f t="shared" si="67"/>
        <v>353721.84274285712</v>
      </c>
      <c r="W271" s="28"/>
    </row>
    <row r="272" spans="2:23" s="1" customFormat="1" x14ac:dyDescent="0.25">
      <c r="B272" s="255" t="s">
        <v>40</v>
      </c>
      <c r="C272" s="256" t="s">
        <v>41</v>
      </c>
      <c r="D272" s="256" t="s">
        <v>42</v>
      </c>
      <c r="E272" s="256" t="s">
        <v>61</v>
      </c>
      <c r="F272" s="176" t="s">
        <v>98</v>
      </c>
      <c r="G272" s="179" t="s">
        <v>177</v>
      </c>
      <c r="H272" s="153" t="s">
        <v>79</v>
      </c>
      <c r="I272" s="154">
        <v>250000</v>
      </c>
      <c r="J272" s="235">
        <v>10</v>
      </c>
      <c r="K272" s="154">
        <v>257750</v>
      </c>
      <c r="L272" s="396">
        <f t="shared" si="58"/>
        <v>1.0391999999999999</v>
      </c>
      <c r="M272" s="154">
        <f t="shared" si="59"/>
        <v>267853.8</v>
      </c>
      <c r="N272" s="154">
        <f t="shared" si="60"/>
        <v>10103.799999999988</v>
      </c>
      <c r="O272" s="154">
        <f t="shared" si="61"/>
        <v>26785.38</v>
      </c>
      <c r="P272" s="157">
        <f t="shared" si="69"/>
        <v>2678.538</v>
      </c>
      <c r="Q272" s="157">
        <f t="shared" si="63"/>
        <v>382.64828571428569</v>
      </c>
      <c r="R272" s="157">
        <v>46396</v>
      </c>
      <c r="S272" s="157">
        <f t="shared" si="64"/>
        <v>48214.723199999993</v>
      </c>
      <c r="T272" s="157">
        <f t="shared" si="65"/>
        <v>46778.648285714284</v>
      </c>
      <c r="U272" s="157">
        <f t="shared" si="66"/>
        <v>7</v>
      </c>
      <c r="V272" s="158">
        <f t="shared" si="67"/>
        <v>221075.15171428572</v>
      </c>
      <c r="W272" s="28"/>
    </row>
    <row r="273" spans="2:23" s="1" customFormat="1" x14ac:dyDescent="0.25">
      <c r="B273" s="255" t="s">
        <v>40</v>
      </c>
      <c r="C273" s="256" t="s">
        <v>41</v>
      </c>
      <c r="D273" s="256" t="s">
        <v>42</v>
      </c>
      <c r="E273" s="256" t="s">
        <v>61</v>
      </c>
      <c r="F273" s="176" t="s">
        <v>99</v>
      </c>
      <c r="G273" s="179" t="s">
        <v>178</v>
      </c>
      <c r="H273" s="153" t="s">
        <v>79</v>
      </c>
      <c r="I273" s="154">
        <v>400000</v>
      </c>
      <c r="J273" s="235">
        <v>10</v>
      </c>
      <c r="K273" s="154">
        <v>412400</v>
      </c>
      <c r="L273" s="396">
        <f t="shared" si="58"/>
        <v>1.0391999999999999</v>
      </c>
      <c r="M273" s="154">
        <f t="shared" si="59"/>
        <v>428566.07999999996</v>
      </c>
      <c r="N273" s="154">
        <f t="shared" si="60"/>
        <v>16166.079999999958</v>
      </c>
      <c r="O273" s="154">
        <f t="shared" si="61"/>
        <v>42856.608</v>
      </c>
      <c r="P273" s="157">
        <f t="shared" si="69"/>
        <v>4285.6607999999997</v>
      </c>
      <c r="Q273" s="157">
        <f t="shared" si="63"/>
        <v>612.23725714285706</v>
      </c>
      <c r="R273" s="157">
        <v>74232</v>
      </c>
      <c r="S273" s="157">
        <f t="shared" si="64"/>
        <v>77141.89439999999</v>
      </c>
      <c r="T273" s="157">
        <f t="shared" si="65"/>
        <v>74844.237257142857</v>
      </c>
      <c r="U273" s="157">
        <f t="shared" si="66"/>
        <v>7</v>
      </c>
      <c r="V273" s="158">
        <f t="shared" si="67"/>
        <v>353721.84274285712</v>
      </c>
      <c r="W273" s="28"/>
    </row>
    <row r="274" spans="2:23" s="1" customFormat="1" x14ac:dyDescent="0.25">
      <c r="B274" s="255" t="s">
        <v>40</v>
      </c>
      <c r="C274" s="256" t="s">
        <v>41</v>
      </c>
      <c r="D274" s="256" t="s">
        <v>42</v>
      </c>
      <c r="E274" s="256" t="s">
        <v>61</v>
      </c>
      <c r="F274" s="176" t="s">
        <v>100</v>
      </c>
      <c r="G274" s="179" t="s">
        <v>179</v>
      </c>
      <c r="H274" s="153" t="s">
        <v>79</v>
      </c>
      <c r="I274" s="154">
        <v>600000</v>
      </c>
      <c r="J274" s="235">
        <v>10</v>
      </c>
      <c r="K274" s="154">
        <v>618600</v>
      </c>
      <c r="L274" s="396">
        <f t="shared" si="58"/>
        <v>1.0391999999999999</v>
      </c>
      <c r="M274" s="154">
        <f t="shared" si="59"/>
        <v>642849.12</v>
      </c>
      <c r="N274" s="154">
        <f t="shared" si="60"/>
        <v>24249.119999999995</v>
      </c>
      <c r="O274" s="154">
        <f t="shared" si="61"/>
        <v>64284.912000000004</v>
      </c>
      <c r="P274" s="157">
        <f t="shared" si="69"/>
        <v>6428.4912000000004</v>
      </c>
      <c r="Q274" s="157">
        <f t="shared" si="63"/>
        <v>918.35588571428582</v>
      </c>
      <c r="R274" s="157">
        <v>111348</v>
      </c>
      <c r="S274" s="157">
        <f t="shared" si="64"/>
        <v>115712.84159999999</v>
      </c>
      <c r="T274" s="157">
        <f t="shared" si="65"/>
        <v>112266.35588571429</v>
      </c>
      <c r="U274" s="157">
        <f t="shared" si="66"/>
        <v>7</v>
      </c>
      <c r="V274" s="158">
        <f t="shared" si="67"/>
        <v>530582.7641142857</v>
      </c>
      <c r="W274" s="28"/>
    </row>
    <row r="275" spans="2:23" s="1" customFormat="1" x14ac:dyDescent="0.25">
      <c r="B275" s="255" t="s">
        <v>40</v>
      </c>
      <c r="C275" s="256" t="s">
        <v>41</v>
      </c>
      <c r="D275" s="256" t="s">
        <v>42</v>
      </c>
      <c r="E275" s="256" t="s">
        <v>61</v>
      </c>
      <c r="F275" s="176" t="s">
        <v>98</v>
      </c>
      <c r="G275" s="258" t="s">
        <v>180</v>
      </c>
      <c r="H275" s="153" t="s">
        <v>79</v>
      </c>
      <c r="I275" s="154">
        <v>600000</v>
      </c>
      <c r="J275" s="235">
        <v>10</v>
      </c>
      <c r="K275" s="154">
        <v>618600</v>
      </c>
      <c r="L275" s="396">
        <f t="shared" si="58"/>
        <v>1.0391999999999999</v>
      </c>
      <c r="M275" s="154">
        <f t="shared" si="59"/>
        <v>642849.12</v>
      </c>
      <c r="N275" s="154">
        <f t="shared" si="60"/>
        <v>24249.119999999995</v>
      </c>
      <c r="O275" s="154">
        <f t="shared" si="61"/>
        <v>64284.912000000004</v>
      </c>
      <c r="P275" s="157">
        <f t="shared" si="69"/>
        <v>6428.4912000000004</v>
      </c>
      <c r="Q275" s="157">
        <f t="shared" si="63"/>
        <v>918.35588571428582</v>
      </c>
      <c r="R275" s="157">
        <v>111348</v>
      </c>
      <c r="S275" s="157">
        <f t="shared" si="64"/>
        <v>115712.84159999999</v>
      </c>
      <c r="T275" s="157">
        <f t="shared" si="65"/>
        <v>112266.35588571429</v>
      </c>
      <c r="U275" s="157">
        <f t="shared" si="66"/>
        <v>7</v>
      </c>
      <c r="V275" s="158">
        <f t="shared" si="67"/>
        <v>530582.7641142857</v>
      </c>
      <c r="W275" s="28"/>
    </row>
    <row r="276" spans="2:23" s="1" customFormat="1" x14ac:dyDescent="0.25">
      <c r="B276" s="255" t="s">
        <v>40</v>
      </c>
      <c r="C276" s="256" t="s">
        <v>41</v>
      </c>
      <c r="D276" s="256" t="s">
        <v>42</v>
      </c>
      <c r="E276" s="256" t="s">
        <v>61</v>
      </c>
      <c r="F276" s="176" t="s">
        <v>99</v>
      </c>
      <c r="G276" s="258" t="s">
        <v>181</v>
      </c>
      <c r="H276" s="153" t="s">
        <v>79</v>
      </c>
      <c r="I276" s="154">
        <v>600000</v>
      </c>
      <c r="J276" s="235">
        <v>10</v>
      </c>
      <c r="K276" s="154">
        <v>618600</v>
      </c>
      <c r="L276" s="396">
        <f t="shared" ref="L276:L292" si="70">+$M$14</f>
        <v>1.0391999999999999</v>
      </c>
      <c r="M276" s="154">
        <f t="shared" si="59"/>
        <v>642849.12</v>
      </c>
      <c r="N276" s="154">
        <f t="shared" si="60"/>
        <v>24249.119999999995</v>
      </c>
      <c r="O276" s="154">
        <f t="shared" si="61"/>
        <v>64284.912000000004</v>
      </c>
      <c r="P276" s="157">
        <f t="shared" si="69"/>
        <v>6428.4912000000004</v>
      </c>
      <c r="Q276" s="157">
        <f t="shared" si="63"/>
        <v>918.35588571428582</v>
      </c>
      <c r="R276" s="157">
        <v>111348</v>
      </c>
      <c r="S276" s="157">
        <f t="shared" si="64"/>
        <v>115712.84159999999</v>
      </c>
      <c r="T276" s="157">
        <f t="shared" si="65"/>
        <v>112266.35588571429</v>
      </c>
      <c r="U276" s="157">
        <f t="shared" ref="U276:U292" si="71">$J276-($R$10-$H276)</f>
        <v>7</v>
      </c>
      <c r="V276" s="158">
        <f t="shared" si="67"/>
        <v>530582.7641142857</v>
      </c>
      <c r="W276" s="28"/>
    </row>
    <row r="277" spans="2:23" s="1" customFormat="1" x14ac:dyDescent="0.25">
      <c r="B277" s="255" t="s">
        <v>40</v>
      </c>
      <c r="C277" s="256" t="s">
        <v>41</v>
      </c>
      <c r="D277" s="256" t="s">
        <v>42</v>
      </c>
      <c r="E277" s="256" t="s">
        <v>61</v>
      </c>
      <c r="F277" s="176" t="s">
        <v>100</v>
      </c>
      <c r="G277" s="258" t="s">
        <v>182</v>
      </c>
      <c r="H277" s="153" t="s">
        <v>79</v>
      </c>
      <c r="I277" s="154">
        <v>900000</v>
      </c>
      <c r="J277" s="235">
        <v>10</v>
      </c>
      <c r="K277" s="154">
        <v>927900</v>
      </c>
      <c r="L277" s="396">
        <f t="shared" si="70"/>
        <v>1.0391999999999999</v>
      </c>
      <c r="M277" s="154">
        <f t="shared" si="59"/>
        <v>964273.67999999993</v>
      </c>
      <c r="N277" s="154">
        <f t="shared" si="60"/>
        <v>36373.679999999935</v>
      </c>
      <c r="O277" s="154">
        <f t="shared" si="61"/>
        <v>96427.368000000002</v>
      </c>
      <c r="P277" s="157">
        <f t="shared" si="69"/>
        <v>9642.7368000000006</v>
      </c>
      <c r="Q277" s="157">
        <f t="shared" si="63"/>
        <v>1377.5338285714286</v>
      </c>
      <c r="R277" s="157">
        <v>167022</v>
      </c>
      <c r="S277" s="157">
        <f t="shared" si="64"/>
        <v>173569.26239999998</v>
      </c>
      <c r="T277" s="157">
        <f t="shared" si="65"/>
        <v>168399.53382857144</v>
      </c>
      <c r="U277" s="157">
        <f t="shared" si="71"/>
        <v>7</v>
      </c>
      <c r="V277" s="158">
        <f t="shared" si="67"/>
        <v>795874.1461714285</v>
      </c>
      <c r="W277" s="28"/>
    </row>
    <row r="278" spans="2:23" s="1" customFormat="1" x14ac:dyDescent="0.25">
      <c r="B278" s="255" t="s">
        <v>40</v>
      </c>
      <c r="C278" s="256" t="s">
        <v>41</v>
      </c>
      <c r="D278" s="256" t="s">
        <v>42</v>
      </c>
      <c r="E278" s="256" t="s">
        <v>61</v>
      </c>
      <c r="F278" s="176" t="s">
        <v>101</v>
      </c>
      <c r="G278" s="258" t="s">
        <v>183</v>
      </c>
      <c r="H278" s="153" t="s">
        <v>79</v>
      </c>
      <c r="I278" s="154">
        <v>600000</v>
      </c>
      <c r="J278" s="235">
        <v>10</v>
      </c>
      <c r="K278" s="154">
        <v>618600</v>
      </c>
      <c r="L278" s="396">
        <f t="shared" si="70"/>
        <v>1.0391999999999999</v>
      </c>
      <c r="M278" s="154">
        <f t="shared" si="59"/>
        <v>642849.12</v>
      </c>
      <c r="N278" s="154">
        <f t="shared" si="60"/>
        <v>24249.119999999995</v>
      </c>
      <c r="O278" s="154">
        <f t="shared" si="61"/>
        <v>64284.912000000004</v>
      </c>
      <c r="P278" s="157">
        <f t="shared" si="69"/>
        <v>6428.4912000000004</v>
      </c>
      <c r="Q278" s="157">
        <f t="shared" si="63"/>
        <v>918.35588571428582</v>
      </c>
      <c r="R278" s="157">
        <v>111348</v>
      </c>
      <c r="S278" s="157">
        <f t="shared" si="64"/>
        <v>115712.84159999999</v>
      </c>
      <c r="T278" s="157">
        <f t="shared" si="65"/>
        <v>112266.35588571429</v>
      </c>
      <c r="U278" s="157">
        <f t="shared" si="71"/>
        <v>7</v>
      </c>
      <c r="V278" s="158">
        <f t="shared" si="67"/>
        <v>530582.7641142857</v>
      </c>
      <c r="W278" s="28"/>
    </row>
    <row r="279" spans="2:23" s="1" customFormat="1" x14ac:dyDescent="0.25">
      <c r="B279" s="255" t="s">
        <v>40</v>
      </c>
      <c r="C279" s="256" t="s">
        <v>41</v>
      </c>
      <c r="D279" s="256" t="s">
        <v>42</v>
      </c>
      <c r="E279" s="256" t="s">
        <v>61</v>
      </c>
      <c r="F279" s="176" t="s">
        <v>102</v>
      </c>
      <c r="G279" s="258" t="s">
        <v>184</v>
      </c>
      <c r="H279" s="153" t="s">
        <v>79</v>
      </c>
      <c r="I279" s="154">
        <v>600000</v>
      </c>
      <c r="J279" s="235">
        <v>10</v>
      </c>
      <c r="K279" s="154">
        <v>618600</v>
      </c>
      <c r="L279" s="396">
        <f t="shared" si="70"/>
        <v>1.0391999999999999</v>
      </c>
      <c r="M279" s="154">
        <f t="shared" si="59"/>
        <v>642849.12</v>
      </c>
      <c r="N279" s="154">
        <f t="shared" si="60"/>
        <v>24249.119999999995</v>
      </c>
      <c r="O279" s="154">
        <f t="shared" si="61"/>
        <v>64284.912000000004</v>
      </c>
      <c r="P279" s="157">
        <f t="shared" si="69"/>
        <v>6428.4912000000004</v>
      </c>
      <c r="Q279" s="157">
        <f t="shared" si="63"/>
        <v>918.35588571428582</v>
      </c>
      <c r="R279" s="157">
        <v>111348</v>
      </c>
      <c r="S279" s="157">
        <f t="shared" si="64"/>
        <v>115712.84159999999</v>
      </c>
      <c r="T279" s="157">
        <f t="shared" si="65"/>
        <v>112266.35588571429</v>
      </c>
      <c r="U279" s="157">
        <f t="shared" si="71"/>
        <v>7</v>
      </c>
      <c r="V279" s="158">
        <f t="shared" si="67"/>
        <v>530582.7641142857</v>
      </c>
      <c r="W279" s="28"/>
    </row>
    <row r="280" spans="2:23" s="1" customFormat="1" x14ac:dyDescent="0.25">
      <c r="B280" s="255" t="s">
        <v>40</v>
      </c>
      <c r="C280" s="256" t="s">
        <v>41</v>
      </c>
      <c r="D280" s="256" t="s">
        <v>42</v>
      </c>
      <c r="E280" s="256" t="s">
        <v>61</v>
      </c>
      <c r="F280" s="176" t="s">
        <v>103</v>
      </c>
      <c r="G280" s="258" t="s">
        <v>185</v>
      </c>
      <c r="H280" s="153" t="s">
        <v>79</v>
      </c>
      <c r="I280" s="154">
        <v>600000</v>
      </c>
      <c r="J280" s="235">
        <v>10</v>
      </c>
      <c r="K280" s="154">
        <v>618600</v>
      </c>
      <c r="L280" s="396">
        <f t="shared" si="70"/>
        <v>1.0391999999999999</v>
      </c>
      <c r="M280" s="154">
        <f t="shared" si="59"/>
        <v>642849.12</v>
      </c>
      <c r="N280" s="154">
        <f t="shared" si="60"/>
        <v>24249.119999999995</v>
      </c>
      <c r="O280" s="154">
        <f t="shared" si="61"/>
        <v>64284.912000000004</v>
      </c>
      <c r="P280" s="157">
        <f t="shared" si="69"/>
        <v>6428.4912000000004</v>
      </c>
      <c r="Q280" s="157">
        <f t="shared" si="63"/>
        <v>918.35588571428582</v>
      </c>
      <c r="R280" s="157">
        <v>111348</v>
      </c>
      <c r="S280" s="157">
        <f t="shared" si="64"/>
        <v>115712.84159999999</v>
      </c>
      <c r="T280" s="157">
        <f t="shared" si="65"/>
        <v>112266.35588571429</v>
      </c>
      <c r="U280" s="157">
        <f t="shared" si="71"/>
        <v>7</v>
      </c>
      <c r="V280" s="158">
        <f t="shared" si="67"/>
        <v>530582.7641142857</v>
      </c>
      <c r="W280" s="28"/>
    </row>
    <row r="281" spans="2:23" s="1" customFormat="1" x14ac:dyDescent="0.25">
      <c r="B281" s="255" t="s">
        <v>40</v>
      </c>
      <c r="C281" s="256" t="s">
        <v>41</v>
      </c>
      <c r="D281" s="256" t="s">
        <v>42</v>
      </c>
      <c r="E281" s="256" t="s">
        <v>61</v>
      </c>
      <c r="F281" s="176" t="s">
        <v>104</v>
      </c>
      <c r="G281" s="258" t="s">
        <v>186</v>
      </c>
      <c r="H281" s="153" t="s">
        <v>79</v>
      </c>
      <c r="I281" s="154">
        <v>600000</v>
      </c>
      <c r="J281" s="235">
        <v>10</v>
      </c>
      <c r="K281" s="154">
        <v>618600</v>
      </c>
      <c r="L281" s="396">
        <f t="shared" si="70"/>
        <v>1.0391999999999999</v>
      </c>
      <c r="M281" s="154">
        <f t="shared" si="59"/>
        <v>642849.12</v>
      </c>
      <c r="N281" s="154">
        <f t="shared" si="60"/>
        <v>24249.119999999995</v>
      </c>
      <c r="O281" s="154">
        <f t="shared" si="61"/>
        <v>64284.912000000004</v>
      </c>
      <c r="P281" s="157">
        <f t="shared" si="69"/>
        <v>6428.4912000000004</v>
      </c>
      <c r="Q281" s="157">
        <f t="shared" si="63"/>
        <v>918.35588571428582</v>
      </c>
      <c r="R281" s="157">
        <v>111348</v>
      </c>
      <c r="S281" s="157">
        <f t="shared" si="64"/>
        <v>115712.84159999999</v>
      </c>
      <c r="T281" s="157">
        <f t="shared" si="65"/>
        <v>112266.35588571429</v>
      </c>
      <c r="U281" s="157">
        <f t="shared" si="71"/>
        <v>7</v>
      </c>
      <c r="V281" s="158">
        <f t="shared" si="67"/>
        <v>530582.7641142857</v>
      </c>
      <c r="W281" s="28"/>
    </row>
    <row r="282" spans="2:23" s="1" customFormat="1" x14ac:dyDescent="0.25">
      <c r="B282" s="255" t="s">
        <v>40</v>
      </c>
      <c r="C282" s="256" t="s">
        <v>41</v>
      </c>
      <c r="D282" s="256" t="s">
        <v>42</v>
      </c>
      <c r="E282" s="256" t="s">
        <v>61</v>
      </c>
      <c r="F282" s="176" t="s">
        <v>105</v>
      </c>
      <c r="G282" s="258" t="s">
        <v>187</v>
      </c>
      <c r="H282" s="153" t="s">
        <v>79</v>
      </c>
      <c r="I282" s="154">
        <v>600000</v>
      </c>
      <c r="J282" s="235">
        <v>10</v>
      </c>
      <c r="K282" s="154">
        <v>618600</v>
      </c>
      <c r="L282" s="396">
        <f t="shared" si="70"/>
        <v>1.0391999999999999</v>
      </c>
      <c r="M282" s="154">
        <f t="shared" si="59"/>
        <v>642849.12</v>
      </c>
      <c r="N282" s="154">
        <f t="shared" si="60"/>
        <v>24249.119999999995</v>
      </c>
      <c r="O282" s="154">
        <f t="shared" si="61"/>
        <v>64284.912000000004</v>
      </c>
      <c r="P282" s="157">
        <f t="shared" si="69"/>
        <v>6428.4912000000004</v>
      </c>
      <c r="Q282" s="157">
        <f t="shared" si="63"/>
        <v>918.35588571428582</v>
      </c>
      <c r="R282" s="157">
        <v>111348</v>
      </c>
      <c r="S282" s="157">
        <f t="shared" si="64"/>
        <v>115712.84159999999</v>
      </c>
      <c r="T282" s="157">
        <f t="shared" si="65"/>
        <v>112266.35588571429</v>
      </c>
      <c r="U282" s="157">
        <f t="shared" si="71"/>
        <v>7</v>
      </c>
      <c r="V282" s="158">
        <f t="shared" si="67"/>
        <v>530582.7641142857</v>
      </c>
      <c r="W282" s="28"/>
    </row>
    <row r="283" spans="2:23" s="1" customFormat="1" x14ac:dyDescent="0.25">
      <c r="B283" s="255" t="s">
        <v>40</v>
      </c>
      <c r="C283" s="256" t="s">
        <v>41</v>
      </c>
      <c r="D283" s="256" t="s">
        <v>42</v>
      </c>
      <c r="E283" s="256" t="s">
        <v>61</v>
      </c>
      <c r="F283" s="176" t="s">
        <v>106</v>
      </c>
      <c r="G283" s="258" t="s">
        <v>188</v>
      </c>
      <c r="H283" s="153" t="s">
        <v>79</v>
      </c>
      <c r="I283" s="154">
        <v>600000</v>
      </c>
      <c r="J283" s="235">
        <v>10</v>
      </c>
      <c r="K283" s="154">
        <v>618600</v>
      </c>
      <c r="L283" s="396">
        <f t="shared" si="70"/>
        <v>1.0391999999999999</v>
      </c>
      <c r="M283" s="154">
        <f t="shared" si="59"/>
        <v>642849.12</v>
      </c>
      <c r="N283" s="154">
        <f t="shared" si="60"/>
        <v>24249.119999999995</v>
      </c>
      <c r="O283" s="154">
        <f t="shared" si="61"/>
        <v>64284.912000000004</v>
      </c>
      <c r="P283" s="157">
        <f t="shared" si="69"/>
        <v>6428.4912000000004</v>
      </c>
      <c r="Q283" s="157">
        <f t="shared" si="63"/>
        <v>918.35588571428582</v>
      </c>
      <c r="R283" s="157">
        <v>111348</v>
      </c>
      <c r="S283" s="157">
        <f t="shared" si="64"/>
        <v>115712.84159999999</v>
      </c>
      <c r="T283" s="157">
        <f t="shared" si="65"/>
        <v>112266.35588571429</v>
      </c>
      <c r="U283" s="157">
        <f t="shared" si="71"/>
        <v>7</v>
      </c>
      <c r="V283" s="158">
        <f t="shared" si="67"/>
        <v>530582.7641142857</v>
      </c>
      <c r="W283" s="28"/>
    </row>
    <row r="284" spans="2:23" s="1" customFormat="1" x14ac:dyDescent="0.25">
      <c r="B284" s="255" t="s">
        <v>40</v>
      </c>
      <c r="C284" s="256" t="s">
        <v>41</v>
      </c>
      <c r="D284" s="256" t="s">
        <v>42</v>
      </c>
      <c r="E284" s="256" t="s">
        <v>61</v>
      </c>
      <c r="F284" s="176" t="s">
        <v>107</v>
      </c>
      <c r="G284" s="258" t="s">
        <v>189</v>
      </c>
      <c r="H284" s="153" t="s">
        <v>79</v>
      </c>
      <c r="I284" s="154">
        <v>400000</v>
      </c>
      <c r="J284" s="235">
        <v>10</v>
      </c>
      <c r="K284" s="154">
        <v>412400</v>
      </c>
      <c r="L284" s="396">
        <f t="shared" si="70"/>
        <v>1.0391999999999999</v>
      </c>
      <c r="M284" s="154">
        <f t="shared" si="59"/>
        <v>428566.07999999996</v>
      </c>
      <c r="N284" s="154">
        <f t="shared" si="60"/>
        <v>16166.079999999958</v>
      </c>
      <c r="O284" s="154">
        <f t="shared" si="61"/>
        <v>42856.608</v>
      </c>
      <c r="P284" s="157">
        <f t="shared" si="69"/>
        <v>4285.6607999999997</v>
      </c>
      <c r="Q284" s="157">
        <f t="shared" si="63"/>
        <v>612.23725714285706</v>
      </c>
      <c r="R284" s="157">
        <v>74232</v>
      </c>
      <c r="S284" s="157">
        <f t="shared" si="64"/>
        <v>77141.89439999999</v>
      </c>
      <c r="T284" s="157">
        <f t="shared" si="65"/>
        <v>74844.237257142857</v>
      </c>
      <c r="U284" s="157">
        <f t="shared" si="71"/>
        <v>7</v>
      </c>
      <c r="V284" s="158">
        <f t="shared" si="67"/>
        <v>353721.84274285712</v>
      </c>
      <c r="W284" s="28"/>
    </row>
    <row r="285" spans="2:23" s="1" customFormat="1" x14ac:dyDescent="0.25">
      <c r="B285" s="255" t="s">
        <v>40</v>
      </c>
      <c r="C285" s="256" t="s">
        <v>41</v>
      </c>
      <c r="D285" s="256" t="s">
        <v>42</v>
      </c>
      <c r="E285" s="256" t="s">
        <v>61</v>
      </c>
      <c r="F285" s="176" t="s">
        <v>108</v>
      </c>
      <c r="G285" s="258" t="s">
        <v>190</v>
      </c>
      <c r="H285" s="153" t="s">
        <v>79</v>
      </c>
      <c r="I285" s="154">
        <v>400000</v>
      </c>
      <c r="J285" s="235">
        <v>10</v>
      </c>
      <c r="K285" s="154">
        <v>412400</v>
      </c>
      <c r="L285" s="396">
        <f t="shared" si="70"/>
        <v>1.0391999999999999</v>
      </c>
      <c r="M285" s="154">
        <f t="shared" si="59"/>
        <v>428566.07999999996</v>
      </c>
      <c r="N285" s="154">
        <f t="shared" si="60"/>
        <v>16166.079999999958</v>
      </c>
      <c r="O285" s="154">
        <f t="shared" si="61"/>
        <v>42856.608</v>
      </c>
      <c r="P285" s="157">
        <f t="shared" si="69"/>
        <v>4285.6607999999997</v>
      </c>
      <c r="Q285" s="157">
        <f t="shared" si="63"/>
        <v>612.23725714285706</v>
      </c>
      <c r="R285" s="157">
        <v>74232</v>
      </c>
      <c r="S285" s="157">
        <f t="shared" si="64"/>
        <v>77141.89439999999</v>
      </c>
      <c r="T285" s="157">
        <f t="shared" si="65"/>
        <v>74844.237257142857</v>
      </c>
      <c r="U285" s="157">
        <f t="shared" si="71"/>
        <v>7</v>
      </c>
      <c r="V285" s="158">
        <f t="shared" si="67"/>
        <v>353721.84274285712</v>
      </c>
      <c r="W285" s="28"/>
    </row>
    <row r="286" spans="2:23" s="1" customFormat="1" x14ac:dyDescent="0.25">
      <c r="B286" s="255" t="s">
        <v>40</v>
      </c>
      <c r="C286" s="256" t="s">
        <v>41</v>
      </c>
      <c r="D286" s="256" t="s">
        <v>42</v>
      </c>
      <c r="E286" s="256" t="s">
        <v>61</v>
      </c>
      <c r="F286" s="176" t="s">
        <v>109</v>
      </c>
      <c r="G286" s="258" t="s">
        <v>191</v>
      </c>
      <c r="H286" s="153" t="s">
        <v>79</v>
      </c>
      <c r="I286" s="154">
        <v>600000</v>
      </c>
      <c r="J286" s="235">
        <v>10</v>
      </c>
      <c r="K286" s="154">
        <v>618600</v>
      </c>
      <c r="L286" s="396">
        <f t="shared" si="70"/>
        <v>1.0391999999999999</v>
      </c>
      <c r="M286" s="154">
        <f t="shared" si="59"/>
        <v>642849.12</v>
      </c>
      <c r="N286" s="154">
        <f t="shared" si="60"/>
        <v>24249.119999999995</v>
      </c>
      <c r="O286" s="154">
        <f t="shared" si="61"/>
        <v>64284.912000000004</v>
      </c>
      <c r="P286" s="157">
        <f t="shared" si="69"/>
        <v>6428.4912000000004</v>
      </c>
      <c r="Q286" s="157">
        <f t="shared" si="63"/>
        <v>918.35588571428582</v>
      </c>
      <c r="R286" s="157">
        <v>111348</v>
      </c>
      <c r="S286" s="157">
        <f t="shared" si="64"/>
        <v>115712.84159999999</v>
      </c>
      <c r="T286" s="157">
        <f t="shared" si="65"/>
        <v>112266.35588571429</v>
      </c>
      <c r="U286" s="157">
        <f t="shared" si="71"/>
        <v>7</v>
      </c>
      <c r="V286" s="158">
        <f t="shared" si="67"/>
        <v>530582.7641142857</v>
      </c>
      <c r="W286" s="28"/>
    </row>
    <row r="287" spans="2:23" s="1" customFormat="1" x14ac:dyDescent="0.25">
      <c r="B287" s="255" t="s">
        <v>40</v>
      </c>
      <c r="C287" s="256" t="s">
        <v>41</v>
      </c>
      <c r="D287" s="256" t="s">
        <v>42</v>
      </c>
      <c r="E287" s="256" t="s">
        <v>61</v>
      </c>
      <c r="F287" s="176" t="s">
        <v>110</v>
      </c>
      <c r="G287" s="258" t="s">
        <v>192</v>
      </c>
      <c r="H287" s="153" t="s">
        <v>79</v>
      </c>
      <c r="I287" s="154">
        <v>80000</v>
      </c>
      <c r="J287" s="235">
        <v>10</v>
      </c>
      <c r="K287" s="154">
        <v>82480</v>
      </c>
      <c r="L287" s="396">
        <f t="shared" si="70"/>
        <v>1.0391999999999999</v>
      </c>
      <c r="M287" s="154">
        <f t="shared" si="59"/>
        <v>85713.215999999986</v>
      </c>
      <c r="N287" s="154">
        <f t="shared" si="60"/>
        <v>3233.2159999999858</v>
      </c>
      <c r="O287" s="154">
        <f t="shared" si="61"/>
        <v>8571.3215999999993</v>
      </c>
      <c r="P287" s="157">
        <f t="shared" si="69"/>
        <v>857.13215999999989</v>
      </c>
      <c r="Q287" s="157">
        <f t="shared" si="63"/>
        <v>122.44745142857141</v>
      </c>
      <c r="R287" s="157">
        <v>14846</v>
      </c>
      <c r="S287" s="157">
        <f t="shared" si="64"/>
        <v>15427.963199999998</v>
      </c>
      <c r="T287" s="157">
        <f t="shared" si="65"/>
        <v>14968.447451428572</v>
      </c>
      <c r="U287" s="157">
        <f t="shared" si="71"/>
        <v>7</v>
      </c>
      <c r="V287" s="158">
        <f t="shared" si="67"/>
        <v>70744.768548571417</v>
      </c>
      <c r="W287" s="28"/>
    </row>
    <row r="288" spans="2:23" s="1" customFormat="1" x14ac:dyDescent="0.25">
      <c r="B288" s="255" t="s">
        <v>40</v>
      </c>
      <c r="C288" s="256" t="s">
        <v>41</v>
      </c>
      <c r="D288" s="256" t="s">
        <v>42</v>
      </c>
      <c r="E288" s="256" t="s">
        <v>61</v>
      </c>
      <c r="F288" s="176" t="s">
        <v>111</v>
      </c>
      <c r="G288" s="258" t="s">
        <v>193</v>
      </c>
      <c r="H288" s="153" t="s">
        <v>79</v>
      </c>
      <c r="I288" s="154">
        <v>40000</v>
      </c>
      <c r="J288" s="235">
        <v>10</v>
      </c>
      <c r="K288" s="154">
        <v>41240</v>
      </c>
      <c r="L288" s="396">
        <f t="shared" si="70"/>
        <v>1.0391999999999999</v>
      </c>
      <c r="M288" s="154">
        <f t="shared" si="59"/>
        <v>42856.607999999993</v>
      </c>
      <c r="N288" s="154">
        <f t="shared" si="60"/>
        <v>1616.6079999999929</v>
      </c>
      <c r="O288" s="154">
        <f t="shared" si="61"/>
        <v>4285.6607999999997</v>
      </c>
      <c r="P288" s="157">
        <f t="shared" si="69"/>
        <v>428.56607999999994</v>
      </c>
      <c r="Q288" s="157">
        <f t="shared" si="63"/>
        <v>61.223725714285706</v>
      </c>
      <c r="R288" s="157">
        <v>7424</v>
      </c>
      <c r="S288" s="157">
        <f t="shared" si="64"/>
        <v>7715.0207999999993</v>
      </c>
      <c r="T288" s="157">
        <f t="shared" si="65"/>
        <v>7485.223725714286</v>
      </c>
      <c r="U288" s="157">
        <f t="shared" si="71"/>
        <v>7</v>
      </c>
      <c r="V288" s="158">
        <f t="shared" si="67"/>
        <v>35371.384274285709</v>
      </c>
      <c r="W288" s="28"/>
    </row>
    <row r="289" spans="1:23" s="1" customFormat="1" x14ac:dyDescent="0.25">
      <c r="B289" s="255" t="s">
        <v>40</v>
      </c>
      <c r="C289" s="256" t="s">
        <v>41</v>
      </c>
      <c r="D289" s="256" t="s">
        <v>42</v>
      </c>
      <c r="E289" s="256" t="s">
        <v>61</v>
      </c>
      <c r="F289" s="176" t="s">
        <v>119</v>
      </c>
      <c r="G289" s="258" t="s">
        <v>194</v>
      </c>
      <c r="H289" s="153" t="s">
        <v>79</v>
      </c>
      <c r="I289" s="154">
        <v>550000</v>
      </c>
      <c r="J289" s="235">
        <v>10</v>
      </c>
      <c r="K289" s="154">
        <v>567050</v>
      </c>
      <c r="L289" s="396">
        <f t="shared" si="70"/>
        <v>1.0391999999999999</v>
      </c>
      <c r="M289" s="154">
        <f t="shared" si="59"/>
        <v>589278.36</v>
      </c>
      <c r="N289" s="154">
        <f t="shared" si="60"/>
        <v>22228.359999999986</v>
      </c>
      <c r="O289" s="154">
        <f t="shared" si="61"/>
        <v>58927.836000000003</v>
      </c>
      <c r="P289" s="157">
        <f t="shared" si="69"/>
        <v>5892.7836000000007</v>
      </c>
      <c r="Q289" s="157">
        <f t="shared" si="63"/>
        <v>841.82622857142871</v>
      </c>
      <c r="R289" s="157">
        <v>102070</v>
      </c>
      <c r="S289" s="157">
        <f t="shared" si="64"/>
        <v>106071.14399999999</v>
      </c>
      <c r="T289" s="157">
        <f t="shared" si="65"/>
        <v>102911.82622857143</v>
      </c>
      <c r="U289" s="157">
        <f t="shared" si="71"/>
        <v>7</v>
      </c>
      <c r="V289" s="158">
        <f t="shared" si="67"/>
        <v>486366.53377142857</v>
      </c>
      <c r="W289" s="28"/>
    </row>
    <row r="290" spans="1:23" s="1" customFormat="1" x14ac:dyDescent="0.25">
      <c r="B290" s="255" t="s">
        <v>40</v>
      </c>
      <c r="C290" s="256" t="s">
        <v>41</v>
      </c>
      <c r="D290" s="256" t="s">
        <v>42</v>
      </c>
      <c r="E290" s="256" t="s">
        <v>61</v>
      </c>
      <c r="F290" s="176" t="s">
        <v>112</v>
      </c>
      <c r="G290" s="258" t="s">
        <v>195</v>
      </c>
      <c r="H290" s="153" t="s">
        <v>79</v>
      </c>
      <c r="I290" s="154">
        <v>600000</v>
      </c>
      <c r="J290" s="235">
        <v>10</v>
      </c>
      <c r="K290" s="154">
        <v>618600</v>
      </c>
      <c r="L290" s="396">
        <f t="shared" si="70"/>
        <v>1.0391999999999999</v>
      </c>
      <c r="M290" s="154">
        <f t="shared" si="59"/>
        <v>642849.12</v>
      </c>
      <c r="N290" s="154">
        <f t="shared" si="60"/>
        <v>24249.119999999995</v>
      </c>
      <c r="O290" s="154">
        <f t="shared" si="61"/>
        <v>64284.912000000004</v>
      </c>
      <c r="P290" s="157">
        <f t="shared" si="69"/>
        <v>6428.4912000000004</v>
      </c>
      <c r="Q290" s="157">
        <f t="shared" si="63"/>
        <v>918.35588571428582</v>
      </c>
      <c r="R290" s="157">
        <v>111348</v>
      </c>
      <c r="S290" s="157">
        <f t="shared" si="64"/>
        <v>115712.84159999999</v>
      </c>
      <c r="T290" s="157">
        <f t="shared" si="65"/>
        <v>112266.35588571429</v>
      </c>
      <c r="U290" s="157">
        <f t="shared" si="71"/>
        <v>7</v>
      </c>
      <c r="V290" s="158">
        <f t="shared" si="67"/>
        <v>530582.7641142857</v>
      </c>
      <c r="W290" s="28"/>
    </row>
    <row r="291" spans="1:23" s="1" customFormat="1" x14ac:dyDescent="0.25">
      <c r="B291" s="255" t="s">
        <v>40</v>
      </c>
      <c r="C291" s="256" t="s">
        <v>41</v>
      </c>
      <c r="D291" s="256" t="s">
        <v>42</v>
      </c>
      <c r="E291" s="256" t="s">
        <v>61</v>
      </c>
      <c r="F291" s="176" t="s">
        <v>113</v>
      </c>
      <c r="G291" s="258" t="s">
        <v>195</v>
      </c>
      <c r="H291" s="153" t="s">
        <v>79</v>
      </c>
      <c r="I291" s="154">
        <v>600000</v>
      </c>
      <c r="J291" s="235">
        <v>10</v>
      </c>
      <c r="K291" s="154">
        <v>618600</v>
      </c>
      <c r="L291" s="396">
        <f t="shared" si="70"/>
        <v>1.0391999999999999</v>
      </c>
      <c r="M291" s="154">
        <f t="shared" si="59"/>
        <v>642849.12</v>
      </c>
      <c r="N291" s="154">
        <f t="shared" si="60"/>
        <v>24249.119999999995</v>
      </c>
      <c r="O291" s="154">
        <f t="shared" si="61"/>
        <v>64284.912000000004</v>
      </c>
      <c r="P291" s="157">
        <f t="shared" si="69"/>
        <v>6428.4912000000004</v>
      </c>
      <c r="Q291" s="157">
        <f t="shared" si="63"/>
        <v>918.35588571428582</v>
      </c>
      <c r="R291" s="157">
        <v>111348</v>
      </c>
      <c r="S291" s="157">
        <f t="shared" si="64"/>
        <v>115712.84159999999</v>
      </c>
      <c r="T291" s="157">
        <f t="shared" si="65"/>
        <v>112266.35588571429</v>
      </c>
      <c r="U291" s="157">
        <f t="shared" si="71"/>
        <v>7</v>
      </c>
      <c r="V291" s="158">
        <f t="shared" si="67"/>
        <v>530582.7641142857</v>
      </c>
      <c r="W291" s="28"/>
    </row>
    <row r="292" spans="1:23" s="1" customFormat="1" x14ac:dyDescent="0.25">
      <c r="B292" s="255" t="s">
        <v>40</v>
      </c>
      <c r="C292" s="256" t="s">
        <v>41</v>
      </c>
      <c r="D292" s="256" t="s">
        <v>42</v>
      </c>
      <c r="E292" s="256" t="s">
        <v>61</v>
      </c>
      <c r="F292" s="176" t="s">
        <v>114</v>
      </c>
      <c r="G292" s="258" t="s">
        <v>196</v>
      </c>
      <c r="H292" s="153" t="s">
        <v>79</v>
      </c>
      <c r="I292" s="154">
        <v>150000</v>
      </c>
      <c r="J292" s="235">
        <v>10</v>
      </c>
      <c r="K292" s="154">
        <v>154650</v>
      </c>
      <c r="L292" s="396">
        <f t="shared" si="70"/>
        <v>1.0391999999999999</v>
      </c>
      <c r="M292" s="154">
        <f t="shared" si="59"/>
        <v>160712.28</v>
      </c>
      <c r="N292" s="154">
        <f t="shared" si="60"/>
        <v>6062.2799999999988</v>
      </c>
      <c r="O292" s="154">
        <f t="shared" si="61"/>
        <v>16071.228000000001</v>
      </c>
      <c r="P292" s="157">
        <v>0</v>
      </c>
      <c r="Q292" s="157">
        <f t="shared" si="63"/>
        <v>0</v>
      </c>
      <c r="R292" s="157">
        <v>27838</v>
      </c>
      <c r="S292" s="157">
        <f t="shared" si="64"/>
        <v>28929.249599999996</v>
      </c>
      <c r="T292" s="157">
        <f t="shared" si="65"/>
        <v>27838</v>
      </c>
      <c r="U292" s="157">
        <f t="shared" si="71"/>
        <v>7</v>
      </c>
      <c r="V292" s="158">
        <f t="shared" si="67"/>
        <v>132874.28</v>
      </c>
      <c r="W292" s="28"/>
    </row>
    <row r="293" spans="1:23" s="1" customFormat="1" x14ac:dyDescent="0.25">
      <c r="B293" s="316" t="s">
        <v>40</v>
      </c>
      <c r="C293" s="181" t="s">
        <v>41</v>
      </c>
      <c r="D293" s="181" t="s">
        <v>42</v>
      </c>
      <c r="E293" s="181" t="s">
        <v>61</v>
      </c>
      <c r="F293" s="181" t="s">
        <v>282</v>
      </c>
      <c r="G293" s="258" t="s">
        <v>251</v>
      </c>
      <c r="H293" s="315">
        <v>42425</v>
      </c>
      <c r="I293" s="154">
        <v>245000</v>
      </c>
      <c r="J293" s="235">
        <v>10</v>
      </c>
      <c r="K293" s="154">
        <v>0</v>
      </c>
      <c r="L293" s="396">
        <v>1</v>
      </c>
      <c r="M293" s="154">
        <f>I293</f>
        <v>245000</v>
      </c>
      <c r="N293" s="154">
        <v>0</v>
      </c>
      <c r="O293" s="154">
        <f t="shared" si="61"/>
        <v>24500</v>
      </c>
      <c r="P293" s="157">
        <v>0</v>
      </c>
      <c r="Q293" s="157">
        <f t="shared" si="63"/>
        <v>0</v>
      </c>
      <c r="R293" s="157">
        <v>0</v>
      </c>
      <c r="S293" s="157">
        <f t="shared" si="64"/>
        <v>0</v>
      </c>
      <c r="T293" s="157">
        <f t="shared" si="65"/>
        <v>0</v>
      </c>
      <c r="U293" s="319">
        <v>10</v>
      </c>
      <c r="V293" s="158">
        <f t="shared" si="67"/>
        <v>245000</v>
      </c>
      <c r="W293" s="28"/>
    </row>
    <row r="294" spans="1:23" s="1" customFormat="1" x14ac:dyDescent="0.25">
      <c r="B294" s="316" t="s">
        <v>40</v>
      </c>
      <c r="C294" s="181" t="s">
        <v>41</v>
      </c>
      <c r="D294" s="181" t="s">
        <v>42</v>
      </c>
      <c r="E294" s="181" t="s">
        <v>61</v>
      </c>
      <c r="F294" s="181" t="s">
        <v>283</v>
      </c>
      <c r="G294" s="258" t="s">
        <v>251</v>
      </c>
      <c r="H294" s="315">
        <v>42425</v>
      </c>
      <c r="I294" s="154">
        <v>245000</v>
      </c>
      <c r="J294" s="235">
        <v>10</v>
      </c>
      <c r="K294" s="154">
        <v>0</v>
      </c>
      <c r="L294" s="396">
        <v>1</v>
      </c>
      <c r="M294" s="154">
        <f t="shared" ref="M294:M301" si="72">I294</f>
        <v>245000</v>
      </c>
      <c r="N294" s="154">
        <v>0</v>
      </c>
      <c r="O294" s="154">
        <f t="shared" si="61"/>
        <v>24500</v>
      </c>
      <c r="P294" s="157">
        <v>0</v>
      </c>
      <c r="Q294" s="157">
        <f t="shared" si="63"/>
        <v>0</v>
      </c>
      <c r="R294" s="157">
        <v>0</v>
      </c>
      <c r="S294" s="157">
        <f t="shared" si="64"/>
        <v>0</v>
      </c>
      <c r="T294" s="157">
        <f t="shared" si="65"/>
        <v>0</v>
      </c>
      <c r="U294" s="319">
        <v>10</v>
      </c>
      <c r="V294" s="158">
        <f t="shared" si="67"/>
        <v>245000</v>
      </c>
      <c r="W294" s="28"/>
    </row>
    <row r="295" spans="1:23" s="1" customFormat="1" x14ac:dyDescent="0.25">
      <c r="B295" s="316" t="s">
        <v>40</v>
      </c>
      <c r="C295" s="181" t="s">
        <v>41</v>
      </c>
      <c r="D295" s="181" t="s">
        <v>42</v>
      </c>
      <c r="E295" s="181" t="s">
        <v>61</v>
      </c>
      <c r="F295" s="181" t="s">
        <v>284</v>
      </c>
      <c r="G295" s="258" t="s">
        <v>252</v>
      </c>
      <c r="H295" s="315">
        <v>42485</v>
      </c>
      <c r="I295" s="154">
        <v>266000</v>
      </c>
      <c r="J295" s="235">
        <v>10</v>
      </c>
      <c r="K295" s="154">
        <v>0</v>
      </c>
      <c r="L295" s="396">
        <v>1</v>
      </c>
      <c r="M295" s="154">
        <f t="shared" si="72"/>
        <v>266000</v>
      </c>
      <c r="N295" s="154">
        <v>0</v>
      </c>
      <c r="O295" s="154">
        <f t="shared" si="61"/>
        <v>26600</v>
      </c>
      <c r="P295" s="157">
        <v>0</v>
      </c>
      <c r="Q295" s="157">
        <f t="shared" si="63"/>
        <v>0</v>
      </c>
      <c r="R295" s="157">
        <v>0</v>
      </c>
      <c r="S295" s="157">
        <f t="shared" si="64"/>
        <v>0</v>
      </c>
      <c r="T295" s="157">
        <f t="shared" si="65"/>
        <v>0</v>
      </c>
      <c r="U295" s="319">
        <v>10</v>
      </c>
      <c r="V295" s="158">
        <f t="shared" si="67"/>
        <v>266000</v>
      </c>
      <c r="W295" s="28"/>
    </row>
    <row r="296" spans="1:23" s="1" customFormat="1" x14ac:dyDescent="0.25">
      <c r="B296" s="316" t="s">
        <v>40</v>
      </c>
      <c r="C296" s="181" t="s">
        <v>41</v>
      </c>
      <c r="D296" s="181" t="s">
        <v>42</v>
      </c>
      <c r="E296" s="181" t="s">
        <v>61</v>
      </c>
      <c r="F296" s="181" t="s">
        <v>285</v>
      </c>
      <c r="G296" s="258" t="s">
        <v>251</v>
      </c>
      <c r="H296" s="315">
        <v>42425</v>
      </c>
      <c r="I296" s="154">
        <v>245000</v>
      </c>
      <c r="J296" s="235">
        <v>10</v>
      </c>
      <c r="K296" s="154">
        <v>0</v>
      </c>
      <c r="L296" s="396">
        <v>1</v>
      </c>
      <c r="M296" s="154">
        <f t="shared" si="72"/>
        <v>245000</v>
      </c>
      <c r="N296" s="154">
        <v>0</v>
      </c>
      <c r="O296" s="154">
        <f t="shared" si="61"/>
        <v>24500</v>
      </c>
      <c r="P296" s="157">
        <v>0</v>
      </c>
      <c r="Q296" s="157">
        <f t="shared" si="63"/>
        <v>0</v>
      </c>
      <c r="R296" s="157">
        <v>0</v>
      </c>
      <c r="S296" s="157">
        <f t="shared" si="64"/>
        <v>0</v>
      </c>
      <c r="T296" s="157">
        <f t="shared" si="65"/>
        <v>0</v>
      </c>
      <c r="U296" s="319">
        <v>10</v>
      </c>
      <c r="V296" s="158">
        <f t="shared" si="67"/>
        <v>245000</v>
      </c>
      <c r="W296" s="28"/>
    </row>
    <row r="297" spans="1:23" s="1" customFormat="1" x14ac:dyDescent="0.25">
      <c r="B297" s="316" t="s">
        <v>40</v>
      </c>
      <c r="C297" s="181" t="s">
        <v>41</v>
      </c>
      <c r="D297" s="181" t="s">
        <v>42</v>
      </c>
      <c r="E297" s="181" t="s">
        <v>61</v>
      </c>
      <c r="F297" s="181" t="s">
        <v>286</v>
      </c>
      <c r="G297" s="258" t="s">
        <v>251</v>
      </c>
      <c r="H297" s="315">
        <v>42425</v>
      </c>
      <c r="I297" s="154">
        <v>245000</v>
      </c>
      <c r="J297" s="235">
        <v>10</v>
      </c>
      <c r="K297" s="154">
        <v>0</v>
      </c>
      <c r="L297" s="396">
        <v>1</v>
      </c>
      <c r="M297" s="154">
        <f t="shared" si="72"/>
        <v>245000</v>
      </c>
      <c r="N297" s="154">
        <v>0</v>
      </c>
      <c r="O297" s="154">
        <f t="shared" si="61"/>
        <v>24500</v>
      </c>
      <c r="P297" s="157">
        <v>0</v>
      </c>
      <c r="Q297" s="157">
        <f t="shared" si="63"/>
        <v>0</v>
      </c>
      <c r="R297" s="157">
        <v>0</v>
      </c>
      <c r="S297" s="157">
        <f t="shared" si="64"/>
        <v>0</v>
      </c>
      <c r="T297" s="157">
        <f t="shared" si="65"/>
        <v>0</v>
      </c>
      <c r="U297" s="319">
        <v>10</v>
      </c>
      <c r="V297" s="158">
        <f t="shared" si="67"/>
        <v>245000</v>
      </c>
      <c r="W297" s="28"/>
    </row>
    <row r="298" spans="1:23" s="1" customFormat="1" x14ac:dyDescent="0.25">
      <c r="B298" s="316" t="s">
        <v>40</v>
      </c>
      <c r="C298" s="181" t="s">
        <v>41</v>
      </c>
      <c r="D298" s="181" t="s">
        <v>42</v>
      </c>
      <c r="E298" s="181" t="s">
        <v>61</v>
      </c>
      <c r="F298" s="181" t="s">
        <v>287</v>
      </c>
      <c r="G298" s="258" t="s">
        <v>251</v>
      </c>
      <c r="H298" s="315">
        <v>42425</v>
      </c>
      <c r="I298" s="154">
        <v>245000</v>
      </c>
      <c r="J298" s="235">
        <v>10</v>
      </c>
      <c r="K298" s="154">
        <v>0</v>
      </c>
      <c r="L298" s="396">
        <v>1</v>
      </c>
      <c r="M298" s="154">
        <f t="shared" si="72"/>
        <v>245000</v>
      </c>
      <c r="N298" s="154">
        <v>0</v>
      </c>
      <c r="O298" s="154">
        <f t="shared" si="61"/>
        <v>24500</v>
      </c>
      <c r="P298" s="157">
        <v>0</v>
      </c>
      <c r="Q298" s="157">
        <f t="shared" si="63"/>
        <v>0</v>
      </c>
      <c r="R298" s="157">
        <v>0</v>
      </c>
      <c r="S298" s="157">
        <f t="shared" si="64"/>
        <v>0</v>
      </c>
      <c r="T298" s="157">
        <f t="shared" si="65"/>
        <v>0</v>
      </c>
      <c r="U298" s="319">
        <v>10</v>
      </c>
      <c r="V298" s="158">
        <f t="shared" si="67"/>
        <v>245000</v>
      </c>
      <c r="W298" s="28"/>
    </row>
    <row r="299" spans="1:23" s="1" customFormat="1" x14ac:dyDescent="0.25">
      <c r="B299" s="316" t="s">
        <v>40</v>
      </c>
      <c r="C299" s="181" t="s">
        <v>41</v>
      </c>
      <c r="D299" s="181" t="s">
        <v>42</v>
      </c>
      <c r="E299" s="181" t="s">
        <v>61</v>
      </c>
      <c r="F299" s="181" t="s">
        <v>288</v>
      </c>
      <c r="G299" s="258" t="s">
        <v>251</v>
      </c>
      <c r="H299" s="315">
        <v>42425</v>
      </c>
      <c r="I299" s="154">
        <v>245000</v>
      </c>
      <c r="J299" s="235">
        <v>10</v>
      </c>
      <c r="K299" s="154">
        <v>0</v>
      </c>
      <c r="L299" s="396">
        <v>1</v>
      </c>
      <c r="M299" s="154">
        <f t="shared" si="72"/>
        <v>245000</v>
      </c>
      <c r="N299" s="154">
        <v>0</v>
      </c>
      <c r="O299" s="154">
        <f t="shared" si="61"/>
        <v>24500</v>
      </c>
      <c r="P299" s="157">
        <v>0</v>
      </c>
      <c r="Q299" s="157">
        <f t="shared" si="63"/>
        <v>0</v>
      </c>
      <c r="R299" s="157">
        <v>0</v>
      </c>
      <c r="S299" s="157">
        <f t="shared" si="64"/>
        <v>0</v>
      </c>
      <c r="T299" s="157">
        <f t="shared" si="65"/>
        <v>0</v>
      </c>
      <c r="U299" s="319">
        <v>10</v>
      </c>
      <c r="V299" s="158">
        <f t="shared" si="67"/>
        <v>245000</v>
      </c>
      <c r="W299" s="28"/>
    </row>
    <row r="300" spans="1:23" s="1" customFormat="1" x14ac:dyDescent="0.25">
      <c r="B300" s="316" t="s">
        <v>40</v>
      </c>
      <c r="C300" s="181" t="s">
        <v>41</v>
      </c>
      <c r="D300" s="181" t="s">
        <v>42</v>
      </c>
      <c r="E300" s="181" t="s">
        <v>61</v>
      </c>
      <c r="F300" s="181" t="s">
        <v>289</v>
      </c>
      <c r="G300" s="258" t="s">
        <v>253</v>
      </c>
      <c r="H300" s="315">
        <v>42425</v>
      </c>
      <c r="I300" s="154">
        <v>1945000</v>
      </c>
      <c r="J300" s="235">
        <v>10</v>
      </c>
      <c r="K300" s="154">
        <v>0</v>
      </c>
      <c r="L300" s="396">
        <v>1</v>
      </c>
      <c r="M300" s="154">
        <f t="shared" si="72"/>
        <v>1945000</v>
      </c>
      <c r="N300" s="154">
        <v>0</v>
      </c>
      <c r="O300" s="154">
        <f t="shared" si="61"/>
        <v>194500</v>
      </c>
      <c r="P300" s="157">
        <v>0</v>
      </c>
      <c r="Q300" s="157">
        <f t="shared" si="63"/>
        <v>0</v>
      </c>
      <c r="R300" s="157">
        <v>0</v>
      </c>
      <c r="S300" s="157">
        <f t="shared" si="64"/>
        <v>0</v>
      </c>
      <c r="T300" s="157">
        <f t="shared" si="65"/>
        <v>0</v>
      </c>
      <c r="U300" s="319">
        <v>10</v>
      </c>
      <c r="V300" s="158">
        <f t="shared" si="67"/>
        <v>1945000</v>
      </c>
      <c r="W300" s="28"/>
    </row>
    <row r="301" spans="1:23" s="1" customFormat="1" x14ac:dyDescent="0.25">
      <c r="B301" s="316" t="s">
        <v>40</v>
      </c>
      <c r="C301" s="181" t="s">
        <v>41</v>
      </c>
      <c r="D301" s="181" t="s">
        <v>42</v>
      </c>
      <c r="E301" s="181" t="s">
        <v>61</v>
      </c>
      <c r="F301" s="181" t="s">
        <v>290</v>
      </c>
      <c r="G301" s="258" t="s">
        <v>253</v>
      </c>
      <c r="H301" s="315">
        <v>42425</v>
      </c>
      <c r="I301" s="154">
        <v>1945000</v>
      </c>
      <c r="J301" s="235">
        <v>10</v>
      </c>
      <c r="K301" s="154">
        <v>0</v>
      </c>
      <c r="L301" s="396">
        <v>1</v>
      </c>
      <c r="M301" s="154">
        <f t="shared" si="72"/>
        <v>1945000</v>
      </c>
      <c r="N301" s="154">
        <v>0</v>
      </c>
      <c r="O301" s="154">
        <f t="shared" si="61"/>
        <v>194500</v>
      </c>
      <c r="P301" s="157">
        <v>0</v>
      </c>
      <c r="Q301" s="157">
        <f t="shared" si="63"/>
        <v>0</v>
      </c>
      <c r="R301" s="157">
        <v>0</v>
      </c>
      <c r="S301" s="157">
        <f t="shared" si="64"/>
        <v>0</v>
      </c>
      <c r="T301" s="157">
        <f t="shared" si="65"/>
        <v>0</v>
      </c>
      <c r="U301" s="319">
        <v>10</v>
      </c>
      <c r="V301" s="158">
        <f t="shared" si="67"/>
        <v>1945000</v>
      </c>
      <c r="W301" s="28"/>
    </row>
    <row r="302" spans="1:23" s="1" customFormat="1" ht="20.25" x14ac:dyDescent="0.25">
      <c r="B302" s="423" t="s">
        <v>118</v>
      </c>
      <c r="C302" s="423"/>
      <c r="D302" s="423"/>
      <c r="E302" s="423"/>
      <c r="F302" s="423"/>
      <c r="G302" s="423"/>
      <c r="H302" s="423"/>
      <c r="I302" s="423"/>
      <c r="J302" s="423"/>
      <c r="K302" s="423"/>
      <c r="L302" s="423"/>
      <c r="M302" s="423"/>
      <c r="N302" s="423"/>
      <c r="O302" s="423"/>
      <c r="P302" s="423"/>
      <c r="Q302" s="423"/>
      <c r="R302" s="423"/>
      <c r="S302" s="423"/>
      <c r="T302" s="423"/>
      <c r="U302" s="423"/>
      <c r="V302" s="423"/>
      <c r="W302" s="28"/>
    </row>
    <row r="303" spans="1:23" s="1" customFormat="1" x14ac:dyDescent="0.25">
      <c r="B303" s="186"/>
      <c r="C303" s="186"/>
      <c r="D303" s="186"/>
      <c r="E303" s="186"/>
      <c r="F303" s="187"/>
      <c r="H303" s="188"/>
      <c r="I303" s="189"/>
      <c r="J303" s="189"/>
      <c r="K303" s="189"/>
      <c r="L303" s="190"/>
      <c r="M303" s="189"/>
      <c r="N303" s="189"/>
      <c r="O303" s="189"/>
      <c r="P303" s="189"/>
      <c r="Q303" s="189"/>
      <c r="R303" s="189"/>
      <c r="S303" s="189"/>
      <c r="T303" s="189"/>
      <c r="U303" s="189"/>
      <c r="V303" s="189"/>
      <c r="W303" s="28"/>
    </row>
    <row r="304" spans="1:23" s="1" customFormat="1" x14ac:dyDescent="0.25">
      <c r="A304" s="341"/>
      <c r="B304" s="335"/>
      <c r="C304" s="336"/>
      <c r="D304" s="336"/>
      <c r="E304" s="336"/>
      <c r="F304" s="337"/>
      <c r="G304" s="338"/>
      <c r="H304" s="339" t="s">
        <v>7</v>
      </c>
      <c r="I304" s="332"/>
      <c r="J304" s="332" t="s">
        <v>13</v>
      </c>
      <c r="K304" s="332" t="s">
        <v>274</v>
      </c>
      <c r="L304" s="340" t="s">
        <v>15</v>
      </c>
      <c r="M304" s="332" t="s">
        <v>16</v>
      </c>
      <c r="N304" s="332"/>
      <c r="O304" s="332"/>
      <c r="P304" s="332" t="s">
        <v>16</v>
      </c>
      <c r="Q304" s="332" t="s">
        <v>18</v>
      </c>
      <c r="R304" s="332" t="s">
        <v>18</v>
      </c>
      <c r="S304" s="332" t="s">
        <v>271</v>
      </c>
      <c r="T304" s="332" t="s">
        <v>18</v>
      </c>
      <c r="U304" s="332" t="s">
        <v>13</v>
      </c>
      <c r="V304" s="332" t="s">
        <v>16</v>
      </c>
      <c r="W304" s="28"/>
    </row>
    <row r="305" spans="1:23" s="1" customFormat="1" ht="22.5" x14ac:dyDescent="0.25">
      <c r="A305" s="341"/>
      <c r="B305" s="427" t="s">
        <v>20</v>
      </c>
      <c r="C305" s="428"/>
      <c r="D305" s="428"/>
      <c r="E305" s="428"/>
      <c r="F305" s="429"/>
      <c r="G305" s="342" t="s">
        <v>21</v>
      </c>
      <c r="H305" s="343" t="s">
        <v>22</v>
      </c>
      <c r="I305" s="333" t="s">
        <v>23</v>
      </c>
      <c r="J305" s="333" t="s">
        <v>24</v>
      </c>
      <c r="K305" s="333" t="s">
        <v>25</v>
      </c>
      <c r="L305" s="344" t="s">
        <v>6</v>
      </c>
      <c r="M305" s="333" t="s">
        <v>26</v>
      </c>
      <c r="N305" s="363" t="s">
        <v>270</v>
      </c>
      <c r="O305" s="333" t="s">
        <v>27</v>
      </c>
      <c r="P305" s="333" t="s">
        <v>36</v>
      </c>
      <c r="Q305" s="333" t="s">
        <v>29</v>
      </c>
      <c r="R305" s="333" t="s">
        <v>29</v>
      </c>
      <c r="S305" s="333"/>
      <c r="T305" s="333" t="s">
        <v>29</v>
      </c>
      <c r="U305" s="333" t="s">
        <v>31</v>
      </c>
      <c r="V305" s="333" t="s">
        <v>32</v>
      </c>
      <c r="W305" s="28"/>
    </row>
    <row r="306" spans="1:23" s="1" customFormat="1" x14ac:dyDescent="0.25">
      <c r="A306" s="341"/>
      <c r="B306" s="345"/>
      <c r="C306" s="346"/>
      <c r="D306" s="346"/>
      <c r="E306" s="346"/>
      <c r="F306" s="347"/>
      <c r="G306" s="348"/>
      <c r="H306" s="343" t="s">
        <v>33</v>
      </c>
      <c r="I306" s="334"/>
      <c r="J306" s="334" t="s">
        <v>34</v>
      </c>
      <c r="K306" s="334" t="s">
        <v>272</v>
      </c>
      <c r="L306" s="349" t="s">
        <v>14</v>
      </c>
      <c r="M306" s="334"/>
      <c r="N306" s="334"/>
      <c r="O306" s="334"/>
      <c r="P306" s="334" t="s">
        <v>35</v>
      </c>
      <c r="Q306" s="334" t="s">
        <v>2</v>
      </c>
      <c r="R306" s="334" t="s">
        <v>272</v>
      </c>
      <c r="S306" s="334" t="s">
        <v>30</v>
      </c>
      <c r="T306" s="334"/>
      <c r="U306" s="334" t="s">
        <v>38</v>
      </c>
      <c r="V306" s="334" t="s">
        <v>39</v>
      </c>
      <c r="W306" s="28"/>
    </row>
    <row r="307" spans="1:23" s="1" customFormat="1" x14ac:dyDescent="0.25">
      <c r="B307" s="316" t="s">
        <v>40</v>
      </c>
      <c r="C307" s="181" t="s">
        <v>41</v>
      </c>
      <c r="D307" s="181" t="s">
        <v>42</v>
      </c>
      <c r="E307" s="181" t="s">
        <v>61</v>
      </c>
      <c r="F307" s="181" t="s">
        <v>290</v>
      </c>
      <c r="G307" s="258" t="s">
        <v>254</v>
      </c>
      <c r="H307" s="315">
        <v>42384</v>
      </c>
      <c r="I307" s="154">
        <v>1680000</v>
      </c>
      <c r="J307" s="235">
        <v>10</v>
      </c>
      <c r="K307" s="154">
        <v>0</v>
      </c>
      <c r="L307" s="156">
        <v>1</v>
      </c>
      <c r="M307" s="154">
        <f>I307</f>
        <v>1680000</v>
      </c>
      <c r="N307" s="154">
        <v>0</v>
      </c>
      <c r="O307" s="154">
        <f t="shared" ref="O307:O318" si="73">M307*10%</f>
        <v>168000</v>
      </c>
      <c r="P307" s="157">
        <v>0</v>
      </c>
      <c r="Q307" s="157">
        <f t="shared" ref="Q307:Q318" si="74">P307/U307</f>
        <v>0</v>
      </c>
      <c r="R307" s="157">
        <v>0</v>
      </c>
      <c r="S307" s="157">
        <f t="shared" ref="S307:S318" si="75">+R307+K307</f>
        <v>0</v>
      </c>
      <c r="T307" s="157">
        <f t="shared" ref="T307:T318" si="76">+Q307+R307</f>
        <v>0</v>
      </c>
      <c r="U307" s="319">
        <v>10</v>
      </c>
      <c r="V307" s="158">
        <f>I307</f>
        <v>1680000</v>
      </c>
      <c r="W307" s="28"/>
    </row>
    <row r="308" spans="1:23" s="1" customFormat="1" x14ac:dyDescent="0.25">
      <c r="B308" s="316" t="s">
        <v>40</v>
      </c>
      <c r="C308" s="181" t="s">
        <v>41</v>
      </c>
      <c r="D308" s="181" t="s">
        <v>42</v>
      </c>
      <c r="E308" s="181" t="s">
        <v>61</v>
      </c>
      <c r="F308" s="181" t="s">
        <v>291</v>
      </c>
      <c r="G308" s="258" t="s">
        <v>255</v>
      </c>
      <c r="H308" s="315">
        <v>42399</v>
      </c>
      <c r="I308" s="154">
        <v>4000000</v>
      </c>
      <c r="J308" s="235">
        <v>10</v>
      </c>
      <c r="K308" s="154">
        <v>0</v>
      </c>
      <c r="L308" s="156">
        <v>1</v>
      </c>
      <c r="M308" s="154">
        <f t="shared" ref="M308:M318" si="77">I308</f>
        <v>4000000</v>
      </c>
      <c r="N308" s="154">
        <v>0</v>
      </c>
      <c r="O308" s="154">
        <f t="shared" si="73"/>
        <v>400000</v>
      </c>
      <c r="P308" s="157">
        <v>0</v>
      </c>
      <c r="Q308" s="157">
        <f t="shared" si="74"/>
        <v>0</v>
      </c>
      <c r="R308" s="157">
        <v>0</v>
      </c>
      <c r="S308" s="157">
        <f t="shared" si="75"/>
        <v>0</v>
      </c>
      <c r="T308" s="157">
        <f t="shared" si="76"/>
        <v>0</v>
      </c>
      <c r="U308" s="319">
        <v>10</v>
      </c>
      <c r="V308" s="158">
        <f t="shared" ref="V308:V318" si="78">I308</f>
        <v>4000000</v>
      </c>
      <c r="W308" s="28"/>
    </row>
    <row r="309" spans="1:23" s="1" customFormat="1" x14ac:dyDescent="0.25">
      <c r="B309" s="316" t="s">
        <v>40</v>
      </c>
      <c r="C309" s="181" t="s">
        <v>41</v>
      </c>
      <c r="D309" s="181" t="s">
        <v>42</v>
      </c>
      <c r="E309" s="181" t="s">
        <v>61</v>
      </c>
      <c r="F309" s="181" t="s">
        <v>292</v>
      </c>
      <c r="G309" s="258" t="s">
        <v>256</v>
      </c>
      <c r="H309" s="315">
        <v>42389</v>
      </c>
      <c r="I309" s="154">
        <v>3000000</v>
      </c>
      <c r="J309" s="235">
        <v>10</v>
      </c>
      <c r="K309" s="154">
        <v>0</v>
      </c>
      <c r="L309" s="156">
        <v>1</v>
      </c>
      <c r="M309" s="154">
        <f t="shared" si="77"/>
        <v>3000000</v>
      </c>
      <c r="N309" s="154">
        <v>0</v>
      </c>
      <c r="O309" s="154">
        <f t="shared" si="73"/>
        <v>300000</v>
      </c>
      <c r="P309" s="157">
        <v>0</v>
      </c>
      <c r="Q309" s="157">
        <f t="shared" si="74"/>
        <v>0</v>
      </c>
      <c r="R309" s="157">
        <v>0</v>
      </c>
      <c r="S309" s="157">
        <f t="shared" si="75"/>
        <v>0</v>
      </c>
      <c r="T309" s="157">
        <f t="shared" si="76"/>
        <v>0</v>
      </c>
      <c r="U309" s="319">
        <v>10</v>
      </c>
      <c r="V309" s="158">
        <f t="shared" si="78"/>
        <v>3000000</v>
      </c>
      <c r="W309" s="28"/>
    </row>
    <row r="310" spans="1:23" s="1" customFormat="1" x14ac:dyDescent="0.25">
      <c r="B310" s="316" t="s">
        <v>40</v>
      </c>
      <c r="C310" s="181" t="s">
        <v>41</v>
      </c>
      <c r="D310" s="181" t="s">
        <v>42</v>
      </c>
      <c r="E310" s="181" t="s">
        <v>61</v>
      </c>
      <c r="F310" s="181" t="s">
        <v>293</v>
      </c>
      <c r="G310" s="258" t="s">
        <v>257</v>
      </c>
      <c r="H310" s="315">
        <v>42399</v>
      </c>
      <c r="I310" s="154">
        <v>1330000</v>
      </c>
      <c r="J310" s="235">
        <v>10</v>
      </c>
      <c r="K310" s="154">
        <v>0</v>
      </c>
      <c r="L310" s="156">
        <v>1</v>
      </c>
      <c r="M310" s="154">
        <f t="shared" si="77"/>
        <v>1330000</v>
      </c>
      <c r="N310" s="154">
        <v>0</v>
      </c>
      <c r="O310" s="154">
        <f t="shared" si="73"/>
        <v>133000</v>
      </c>
      <c r="P310" s="157">
        <v>0</v>
      </c>
      <c r="Q310" s="157">
        <f t="shared" si="74"/>
        <v>0</v>
      </c>
      <c r="R310" s="157">
        <v>0</v>
      </c>
      <c r="S310" s="157">
        <f t="shared" si="75"/>
        <v>0</v>
      </c>
      <c r="T310" s="157">
        <f t="shared" si="76"/>
        <v>0</v>
      </c>
      <c r="U310" s="319">
        <v>10</v>
      </c>
      <c r="V310" s="158">
        <f t="shared" si="78"/>
        <v>1330000</v>
      </c>
      <c r="W310" s="28"/>
    </row>
    <row r="311" spans="1:23" s="1" customFormat="1" x14ac:dyDescent="0.25">
      <c r="B311" s="316" t="s">
        <v>40</v>
      </c>
      <c r="C311" s="181" t="s">
        <v>41</v>
      </c>
      <c r="D311" s="181" t="s">
        <v>42</v>
      </c>
      <c r="E311" s="181" t="s">
        <v>61</v>
      </c>
      <c r="F311" s="181" t="s">
        <v>294</v>
      </c>
      <c r="G311" s="258" t="s">
        <v>258</v>
      </c>
      <c r="H311" s="315">
        <v>42425</v>
      </c>
      <c r="I311" s="154">
        <v>9100000</v>
      </c>
      <c r="J311" s="235">
        <v>10</v>
      </c>
      <c r="K311" s="154">
        <v>0</v>
      </c>
      <c r="L311" s="156">
        <v>1</v>
      </c>
      <c r="M311" s="154">
        <f t="shared" si="77"/>
        <v>9100000</v>
      </c>
      <c r="N311" s="154">
        <v>0</v>
      </c>
      <c r="O311" s="154">
        <f t="shared" si="73"/>
        <v>910000</v>
      </c>
      <c r="P311" s="157">
        <v>0</v>
      </c>
      <c r="Q311" s="157">
        <f t="shared" si="74"/>
        <v>0</v>
      </c>
      <c r="R311" s="157">
        <v>0</v>
      </c>
      <c r="S311" s="157">
        <f t="shared" si="75"/>
        <v>0</v>
      </c>
      <c r="T311" s="157">
        <f t="shared" si="76"/>
        <v>0</v>
      </c>
      <c r="U311" s="319">
        <v>10</v>
      </c>
      <c r="V311" s="158">
        <f t="shared" si="78"/>
        <v>9100000</v>
      </c>
      <c r="W311" s="28"/>
    </row>
    <row r="312" spans="1:23" s="1" customFormat="1" x14ac:dyDescent="0.25">
      <c r="B312" s="316" t="s">
        <v>40</v>
      </c>
      <c r="C312" s="181" t="s">
        <v>41</v>
      </c>
      <c r="D312" s="181" t="s">
        <v>42</v>
      </c>
      <c r="E312" s="181" t="s">
        <v>61</v>
      </c>
      <c r="F312" s="181" t="s">
        <v>295</v>
      </c>
      <c r="G312" s="258" t="s">
        <v>259</v>
      </c>
      <c r="H312" s="315">
        <v>42425</v>
      </c>
      <c r="I312" s="154">
        <v>3380000</v>
      </c>
      <c r="J312" s="235">
        <v>10</v>
      </c>
      <c r="K312" s="154">
        <v>0</v>
      </c>
      <c r="L312" s="156">
        <v>1</v>
      </c>
      <c r="M312" s="154">
        <f t="shared" si="77"/>
        <v>3380000</v>
      </c>
      <c r="N312" s="154">
        <v>0</v>
      </c>
      <c r="O312" s="154">
        <f t="shared" si="73"/>
        <v>338000</v>
      </c>
      <c r="P312" s="157">
        <v>0</v>
      </c>
      <c r="Q312" s="157">
        <f t="shared" si="74"/>
        <v>0</v>
      </c>
      <c r="R312" s="157">
        <v>0</v>
      </c>
      <c r="S312" s="157">
        <f t="shared" si="75"/>
        <v>0</v>
      </c>
      <c r="T312" s="157">
        <f t="shared" si="76"/>
        <v>0</v>
      </c>
      <c r="U312" s="319">
        <v>10</v>
      </c>
      <c r="V312" s="158">
        <f t="shared" si="78"/>
        <v>3380000</v>
      </c>
      <c r="W312" s="28"/>
    </row>
    <row r="313" spans="1:23" s="1" customFormat="1" x14ac:dyDescent="0.25">
      <c r="B313" s="316" t="s">
        <v>40</v>
      </c>
      <c r="C313" s="181" t="s">
        <v>41</v>
      </c>
      <c r="D313" s="181" t="s">
        <v>42</v>
      </c>
      <c r="E313" s="181" t="s">
        <v>61</v>
      </c>
      <c r="F313" s="181" t="s">
        <v>296</v>
      </c>
      <c r="G313" s="258" t="s">
        <v>257</v>
      </c>
      <c r="H313" s="315">
        <v>42468</v>
      </c>
      <c r="I313" s="317">
        <v>3000000</v>
      </c>
      <c r="J313" s="235">
        <v>10</v>
      </c>
      <c r="K313" s="154">
        <v>0</v>
      </c>
      <c r="L313" s="156">
        <v>1</v>
      </c>
      <c r="M313" s="154">
        <f t="shared" si="77"/>
        <v>3000000</v>
      </c>
      <c r="N313" s="154">
        <v>0</v>
      </c>
      <c r="O313" s="154">
        <f t="shared" si="73"/>
        <v>300000</v>
      </c>
      <c r="P313" s="157">
        <v>0</v>
      </c>
      <c r="Q313" s="157">
        <f t="shared" si="74"/>
        <v>0</v>
      </c>
      <c r="R313" s="157">
        <v>0</v>
      </c>
      <c r="S313" s="157">
        <f t="shared" si="75"/>
        <v>0</v>
      </c>
      <c r="T313" s="157">
        <f t="shared" si="76"/>
        <v>0</v>
      </c>
      <c r="U313" s="319">
        <v>10</v>
      </c>
      <c r="V313" s="158">
        <f t="shared" si="78"/>
        <v>3000000</v>
      </c>
      <c r="W313" s="28"/>
    </row>
    <row r="314" spans="1:23" s="1" customFormat="1" x14ac:dyDescent="0.25">
      <c r="B314" s="316" t="s">
        <v>40</v>
      </c>
      <c r="C314" s="181" t="s">
        <v>41</v>
      </c>
      <c r="D314" s="181" t="s">
        <v>42</v>
      </c>
      <c r="E314" s="181" t="s">
        <v>61</v>
      </c>
      <c r="F314" s="181" t="s">
        <v>297</v>
      </c>
      <c r="G314" s="258" t="s">
        <v>260</v>
      </c>
      <c r="H314" s="315">
        <v>42472</v>
      </c>
      <c r="I314" s="317">
        <v>1440000</v>
      </c>
      <c r="J314" s="235">
        <v>10</v>
      </c>
      <c r="K314" s="154">
        <v>0</v>
      </c>
      <c r="L314" s="156">
        <v>1</v>
      </c>
      <c r="M314" s="154">
        <f t="shared" si="77"/>
        <v>1440000</v>
      </c>
      <c r="N314" s="154">
        <v>0</v>
      </c>
      <c r="O314" s="154">
        <f t="shared" si="73"/>
        <v>144000</v>
      </c>
      <c r="P314" s="157">
        <v>0</v>
      </c>
      <c r="Q314" s="157">
        <f t="shared" si="74"/>
        <v>0</v>
      </c>
      <c r="R314" s="157">
        <v>0</v>
      </c>
      <c r="S314" s="157">
        <f t="shared" si="75"/>
        <v>0</v>
      </c>
      <c r="T314" s="157">
        <f t="shared" si="76"/>
        <v>0</v>
      </c>
      <c r="U314" s="319">
        <v>10</v>
      </c>
      <c r="V314" s="158">
        <f t="shared" si="78"/>
        <v>1440000</v>
      </c>
      <c r="W314" s="28"/>
    </row>
    <row r="315" spans="1:23" s="1" customFormat="1" x14ac:dyDescent="0.25">
      <c r="B315" s="316" t="s">
        <v>40</v>
      </c>
      <c r="C315" s="181" t="s">
        <v>41</v>
      </c>
      <c r="D315" s="181" t="s">
        <v>42</v>
      </c>
      <c r="E315" s="181" t="s">
        <v>61</v>
      </c>
      <c r="F315" s="181" t="s">
        <v>298</v>
      </c>
      <c r="G315" s="258" t="s">
        <v>159</v>
      </c>
      <c r="H315" s="315">
        <v>42472</v>
      </c>
      <c r="I315" s="317">
        <v>1715000</v>
      </c>
      <c r="J315" s="235">
        <v>10</v>
      </c>
      <c r="K315" s="154">
        <v>0</v>
      </c>
      <c r="L315" s="156">
        <v>1</v>
      </c>
      <c r="M315" s="154">
        <f t="shared" si="77"/>
        <v>1715000</v>
      </c>
      <c r="N315" s="154">
        <v>0</v>
      </c>
      <c r="O315" s="154">
        <f t="shared" si="73"/>
        <v>171500</v>
      </c>
      <c r="P315" s="157">
        <v>0</v>
      </c>
      <c r="Q315" s="157">
        <f t="shared" si="74"/>
        <v>0</v>
      </c>
      <c r="R315" s="157">
        <v>0</v>
      </c>
      <c r="S315" s="157">
        <f t="shared" si="75"/>
        <v>0</v>
      </c>
      <c r="T315" s="157">
        <f t="shared" si="76"/>
        <v>0</v>
      </c>
      <c r="U315" s="319">
        <v>10</v>
      </c>
      <c r="V315" s="158">
        <f t="shared" si="78"/>
        <v>1715000</v>
      </c>
      <c r="W315" s="28"/>
    </row>
    <row r="316" spans="1:23" s="1" customFormat="1" x14ac:dyDescent="0.25">
      <c r="B316" s="316" t="s">
        <v>40</v>
      </c>
      <c r="C316" s="181" t="s">
        <v>41</v>
      </c>
      <c r="D316" s="181" t="s">
        <v>42</v>
      </c>
      <c r="E316" s="181" t="s">
        <v>61</v>
      </c>
      <c r="F316" s="181" t="s">
        <v>299</v>
      </c>
      <c r="G316" s="258" t="s">
        <v>261</v>
      </c>
      <c r="H316" s="315">
        <v>42473</v>
      </c>
      <c r="I316" s="317">
        <v>3000000</v>
      </c>
      <c r="J316" s="235">
        <v>10</v>
      </c>
      <c r="K316" s="154">
        <v>0</v>
      </c>
      <c r="L316" s="156">
        <v>1</v>
      </c>
      <c r="M316" s="154">
        <f t="shared" si="77"/>
        <v>3000000</v>
      </c>
      <c r="N316" s="154">
        <v>0</v>
      </c>
      <c r="O316" s="154">
        <f t="shared" si="73"/>
        <v>300000</v>
      </c>
      <c r="P316" s="157">
        <v>0</v>
      </c>
      <c r="Q316" s="157">
        <f t="shared" si="74"/>
        <v>0</v>
      </c>
      <c r="R316" s="157">
        <v>0</v>
      </c>
      <c r="S316" s="157">
        <f t="shared" si="75"/>
        <v>0</v>
      </c>
      <c r="T316" s="157">
        <f t="shared" si="76"/>
        <v>0</v>
      </c>
      <c r="U316" s="319">
        <v>10</v>
      </c>
      <c r="V316" s="158">
        <f t="shared" si="78"/>
        <v>3000000</v>
      </c>
      <c r="W316" s="28"/>
    </row>
    <row r="317" spans="1:23" s="1" customFormat="1" x14ac:dyDescent="0.25">
      <c r="B317" s="316" t="s">
        <v>40</v>
      </c>
      <c r="C317" s="181" t="s">
        <v>41</v>
      </c>
      <c r="D317" s="181" t="s">
        <v>42</v>
      </c>
      <c r="E317" s="181" t="s">
        <v>61</v>
      </c>
      <c r="F317" s="181" t="s">
        <v>300</v>
      </c>
      <c r="G317" s="258" t="s">
        <v>262</v>
      </c>
      <c r="H317" s="315">
        <v>42609</v>
      </c>
      <c r="I317" s="317">
        <v>517750</v>
      </c>
      <c r="J317" s="235">
        <v>10</v>
      </c>
      <c r="K317" s="154">
        <v>0</v>
      </c>
      <c r="L317" s="156">
        <v>1</v>
      </c>
      <c r="M317" s="154">
        <f t="shared" si="77"/>
        <v>517750</v>
      </c>
      <c r="N317" s="154">
        <v>0</v>
      </c>
      <c r="O317" s="154">
        <f t="shared" si="73"/>
        <v>51775</v>
      </c>
      <c r="P317" s="157">
        <v>0</v>
      </c>
      <c r="Q317" s="157">
        <f t="shared" si="74"/>
        <v>0</v>
      </c>
      <c r="R317" s="157">
        <v>0</v>
      </c>
      <c r="S317" s="157">
        <f t="shared" si="75"/>
        <v>0</v>
      </c>
      <c r="T317" s="157">
        <f t="shared" si="76"/>
        <v>0</v>
      </c>
      <c r="U317" s="319">
        <v>10</v>
      </c>
      <c r="V317" s="158">
        <f t="shared" si="78"/>
        <v>517750</v>
      </c>
      <c r="W317" s="28"/>
    </row>
    <row r="318" spans="1:23" s="1" customFormat="1" x14ac:dyDescent="0.25">
      <c r="B318" s="316" t="s">
        <v>40</v>
      </c>
      <c r="C318" s="181" t="s">
        <v>41</v>
      </c>
      <c r="D318" s="181" t="s">
        <v>42</v>
      </c>
      <c r="E318" s="181" t="s">
        <v>61</v>
      </c>
      <c r="F318" s="181" t="s">
        <v>301</v>
      </c>
      <c r="G318" s="258" t="s">
        <v>262</v>
      </c>
      <c r="H318" s="315">
        <v>42609</v>
      </c>
      <c r="I318" s="317">
        <v>139750</v>
      </c>
      <c r="J318" s="235">
        <v>10</v>
      </c>
      <c r="K318" s="154">
        <v>0</v>
      </c>
      <c r="L318" s="156">
        <v>1</v>
      </c>
      <c r="M318" s="154">
        <f t="shared" si="77"/>
        <v>139750</v>
      </c>
      <c r="N318" s="154">
        <v>0</v>
      </c>
      <c r="O318" s="154">
        <f t="shared" si="73"/>
        <v>13975</v>
      </c>
      <c r="P318" s="157">
        <v>0</v>
      </c>
      <c r="Q318" s="157">
        <f t="shared" si="74"/>
        <v>0</v>
      </c>
      <c r="R318" s="157">
        <v>0</v>
      </c>
      <c r="S318" s="157">
        <f t="shared" si="75"/>
        <v>0</v>
      </c>
      <c r="T318" s="157">
        <f t="shared" si="76"/>
        <v>0</v>
      </c>
      <c r="U318" s="319">
        <v>10</v>
      </c>
      <c r="V318" s="158">
        <f t="shared" si="78"/>
        <v>139750</v>
      </c>
      <c r="W318" s="28"/>
    </row>
    <row r="319" spans="1:23" s="1" customFormat="1" x14ac:dyDescent="0.25">
      <c r="B319" s="259"/>
      <c r="C319" s="260"/>
      <c r="D319" s="260"/>
      <c r="E319" s="260"/>
      <c r="F319" s="260"/>
      <c r="G319" s="261" t="s">
        <v>120</v>
      </c>
      <c r="H319" s="262"/>
      <c r="I319" s="263">
        <f>SUM(I244:I318)</f>
        <v>68248500</v>
      </c>
      <c r="J319" s="263">
        <f>SUM(J244:J318)</f>
        <v>700</v>
      </c>
      <c r="K319" s="263">
        <f>SUM(K244:K318)</f>
        <v>31259920</v>
      </c>
      <c r="L319" s="263"/>
      <c r="M319" s="263">
        <f t="shared" ref="M319:T319" si="79">SUM(M244:M318)</f>
        <v>70413808.863999993</v>
      </c>
      <c r="N319" s="263">
        <f t="shared" si="79"/>
        <v>1225388.8639999994</v>
      </c>
      <c r="O319" s="263">
        <f t="shared" si="79"/>
        <v>7041380.8863999993</v>
      </c>
      <c r="P319" s="263">
        <f t="shared" si="79"/>
        <v>16877039.371919997</v>
      </c>
      <c r="Q319" s="263">
        <f t="shared" si="79"/>
        <v>2411005.6245600018</v>
      </c>
      <c r="R319" s="263">
        <f t="shared" si="79"/>
        <v>5626800</v>
      </c>
      <c r="S319" s="263">
        <f t="shared" si="79"/>
        <v>5847370.5599999996</v>
      </c>
      <c r="T319" s="263">
        <f t="shared" si="79"/>
        <v>8037805.6245599957</v>
      </c>
      <c r="U319" s="263"/>
      <c r="V319" s="263">
        <f>SUM(V244:V318)</f>
        <v>62376003.239440002</v>
      </c>
    </row>
    <row r="320" spans="1:23" s="1" customFormat="1" x14ac:dyDescent="0.25">
      <c r="B320" s="267"/>
      <c r="C320" s="267"/>
      <c r="D320" s="267"/>
      <c r="E320" s="267"/>
      <c r="F320" s="267"/>
      <c r="G320" s="268"/>
      <c r="H320" s="269"/>
      <c r="I320" s="270"/>
      <c r="J320" s="270"/>
      <c r="K320" s="270"/>
      <c r="L320" s="271"/>
      <c r="M320" s="270"/>
      <c r="N320" s="270"/>
      <c r="O320" s="270"/>
      <c r="P320" s="270"/>
      <c r="Q320" s="270"/>
      <c r="R320" s="270"/>
      <c r="S320" s="270"/>
      <c r="T320" s="270"/>
      <c r="U320" s="270"/>
      <c r="V320" s="270"/>
    </row>
    <row r="321" spans="2:23" s="1" customFormat="1" x14ac:dyDescent="0.25">
      <c r="B321" s="181"/>
      <c r="C321" s="181"/>
      <c r="D321" s="181"/>
      <c r="E321" s="181"/>
      <c r="F321" s="181"/>
      <c r="G321" s="182"/>
      <c r="H321" s="183"/>
      <c r="I321" s="184"/>
      <c r="J321" s="184"/>
      <c r="K321" s="184"/>
      <c r="L321" s="272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</row>
    <row r="322" spans="2:23" s="1" customFormat="1" x14ac:dyDescent="0.25">
      <c r="B322" s="181"/>
      <c r="C322" s="181"/>
      <c r="D322" s="181"/>
      <c r="E322" s="181"/>
      <c r="F322" s="181"/>
      <c r="G322" s="182"/>
      <c r="H322" s="183"/>
      <c r="I322" s="184"/>
      <c r="J322" s="184"/>
      <c r="K322" s="184"/>
      <c r="L322" s="272"/>
      <c r="M322" s="184"/>
      <c r="N322" s="184"/>
      <c r="O322" s="184"/>
      <c r="P322" s="184"/>
      <c r="Q322" s="184"/>
      <c r="R322" s="184"/>
      <c r="S322" s="184"/>
      <c r="T322" s="184"/>
      <c r="U322" s="184"/>
      <c r="V322" s="184"/>
    </row>
    <row r="323" spans="2:23" s="1" customFormat="1" hidden="1" x14ac:dyDescent="0.25">
      <c r="B323" s="181"/>
      <c r="C323" s="181"/>
      <c r="D323" s="181"/>
      <c r="E323" s="181"/>
      <c r="F323" s="181"/>
      <c r="G323" s="182"/>
      <c r="H323" s="183"/>
      <c r="I323" s="184"/>
      <c r="J323" s="184"/>
      <c r="K323" s="184"/>
      <c r="L323" s="272"/>
      <c r="M323" s="184"/>
      <c r="N323" s="184"/>
      <c r="O323" s="184"/>
      <c r="P323" s="184"/>
      <c r="Q323" s="184"/>
      <c r="R323" s="184"/>
      <c r="S323" s="184"/>
      <c r="T323" s="184"/>
      <c r="U323" s="184"/>
      <c r="V323" s="184"/>
    </row>
    <row r="324" spans="2:23" s="1" customFormat="1" hidden="1" x14ac:dyDescent="0.25">
      <c r="B324" s="181"/>
      <c r="C324" s="181"/>
      <c r="D324" s="181"/>
      <c r="E324" s="181"/>
      <c r="F324" s="181"/>
      <c r="G324" s="182"/>
      <c r="H324" s="183"/>
      <c r="I324" s="184"/>
      <c r="J324" s="184"/>
      <c r="K324" s="184"/>
      <c r="L324" s="272"/>
      <c r="M324" s="184"/>
      <c r="N324" s="184"/>
      <c r="O324" s="184"/>
      <c r="P324" s="184"/>
      <c r="Q324" s="184"/>
      <c r="R324" s="184"/>
      <c r="S324" s="184"/>
      <c r="T324" s="184"/>
      <c r="U324" s="184"/>
      <c r="V324" s="184"/>
    </row>
    <row r="325" spans="2:23" s="1" customFormat="1" hidden="1" x14ac:dyDescent="0.25">
      <c r="B325" s="181"/>
      <c r="C325" s="181"/>
      <c r="D325" s="181"/>
      <c r="E325" s="181"/>
      <c r="F325" s="181"/>
      <c r="G325" s="182"/>
      <c r="H325" s="183"/>
      <c r="I325" s="184"/>
      <c r="J325" s="184"/>
      <c r="K325" s="184"/>
      <c r="L325" s="272"/>
      <c r="M325" s="184"/>
      <c r="N325" s="184"/>
      <c r="O325" s="184"/>
      <c r="P325" s="184"/>
      <c r="Q325" s="184"/>
      <c r="R325" s="184"/>
      <c r="S325" s="184"/>
      <c r="T325" s="184"/>
      <c r="U325" s="184"/>
      <c r="V325" s="184"/>
    </row>
    <row r="326" spans="2:23" s="1" customFormat="1" hidden="1" x14ac:dyDescent="0.25">
      <c r="B326" s="181"/>
      <c r="C326" s="181"/>
      <c r="D326" s="181"/>
      <c r="E326" s="181"/>
      <c r="F326" s="181"/>
      <c r="G326" s="182"/>
      <c r="H326" s="183"/>
      <c r="I326" s="184"/>
      <c r="J326" s="184"/>
      <c r="K326" s="184"/>
      <c r="L326" s="272"/>
      <c r="M326" s="184"/>
      <c r="N326" s="184"/>
      <c r="O326" s="184"/>
      <c r="P326" s="184"/>
      <c r="Q326" s="184"/>
      <c r="R326" s="184"/>
      <c r="S326" s="184"/>
      <c r="T326" s="184"/>
      <c r="U326" s="184"/>
      <c r="V326" s="184"/>
    </row>
    <row r="327" spans="2:23" s="1" customFormat="1" ht="20.25" hidden="1" customHeight="1" x14ac:dyDescent="0.25">
      <c r="B327" s="423" t="s">
        <v>118</v>
      </c>
      <c r="C327" s="423"/>
      <c r="D327" s="423"/>
      <c r="E327" s="423"/>
      <c r="F327" s="423"/>
      <c r="G327" s="423"/>
      <c r="H327" s="423"/>
      <c r="I327" s="423"/>
      <c r="J327" s="423"/>
      <c r="K327" s="423"/>
      <c r="L327" s="423"/>
      <c r="M327" s="423"/>
      <c r="N327" s="423"/>
      <c r="O327" s="423"/>
      <c r="P327" s="423"/>
      <c r="Q327" s="423"/>
      <c r="R327" s="423"/>
      <c r="S327" s="423"/>
      <c r="T327" s="423"/>
      <c r="U327" s="423"/>
      <c r="V327" s="423"/>
    </row>
    <row r="328" spans="2:23" s="1" customFormat="1" hidden="1" x14ac:dyDescent="0.25">
      <c r="B328" s="181"/>
      <c r="C328" s="181"/>
      <c r="D328" s="181"/>
      <c r="E328" s="181"/>
      <c r="F328" s="181"/>
      <c r="G328" s="182"/>
      <c r="H328" s="183"/>
      <c r="I328" s="184"/>
      <c r="J328" s="184"/>
      <c r="K328" s="184"/>
      <c r="L328" s="272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</row>
    <row r="329" spans="2:23" s="1" customFormat="1" hidden="1" x14ac:dyDescent="0.25">
      <c r="B329" s="191"/>
      <c r="C329" s="192"/>
      <c r="D329" s="192"/>
      <c r="E329" s="192"/>
      <c r="F329" s="193"/>
      <c r="G329" s="194"/>
      <c r="H329" s="196" t="s">
        <v>7</v>
      </c>
      <c r="I329" s="196"/>
      <c r="J329" s="196" t="s">
        <v>13</v>
      </c>
      <c r="K329" s="196" t="s">
        <v>14</v>
      </c>
      <c r="L329" s="197" t="s">
        <v>15</v>
      </c>
      <c r="M329" s="196" t="s">
        <v>16</v>
      </c>
      <c r="N329" s="196"/>
      <c r="O329" s="196" t="s">
        <v>16</v>
      </c>
      <c r="P329" s="196" t="s">
        <v>17</v>
      </c>
      <c r="Q329" s="196" t="s">
        <v>18</v>
      </c>
      <c r="R329" s="196" t="s">
        <v>18</v>
      </c>
      <c r="S329" s="196" t="s">
        <v>19</v>
      </c>
      <c r="T329" s="196" t="s">
        <v>18</v>
      </c>
      <c r="U329" s="196" t="s">
        <v>13</v>
      </c>
      <c r="V329" s="196" t="s">
        <v>16</v>
      </c>
    </row>
    <row r="330" spans="2:23" s="1" customFormat="1" hidden="1" x14ac:dyDescent="0.25">
      <c r="B330" s="424" t="s">
        <v>20</v>
      </c>
      <c r="C330" s="425"/>
      <c r="D330" s="425"/>
      <c r="E330" s="425"/>
      <c r="F330" s="426"/>
      <c r="G330" s="198" t="s">
        <v>21</v>
      </c>
      <c r="H330" s="200" t="s">
        <v>22</v>
      </c>
      <c r="I330" s="200" t="s">
        <v>23</v>
      </c>
      <c r="J330" s="200" t="s">
        <v>24</v>
      </c>
      <c r="K330" s="200" t="s">
        <v>25</v>
      </c>
      <c r="L330" s="201" t="s">
        <v>6</v>
      </c>
      <c r="M330" s="200" t="s">
        <v>26</v>
      </c>
      <c r="N330" s="200" t="s">
        <v>27</v>
      </c>
      <c r="O330" s="200" t="s">
        <v>28</v>
      </c>
      <c r="P330" s="200" t="s">
        <v>25</v>
      </c>
      <c r="Q330" s="200" t="s">
        <v>29</v>
      </c>
      <c r="R330" s="200" t="s">
        <v>30</v>
      </c>
      <c r="S330" s="200" t="s">
        <v>6</v>
      </c>
      <c r="T330" s="200" t="s">
        <v>29</v>
      </c>
      <c r="U330" s="200" t="s">
        <v>31</v>
      </c>
      <c r="V330" s="200" t="s">
        <v>32</v>
      </c>
    </row>
    <row r="331" spans="2:23" s="1" customFormat="1" hidden="1" x14ac:dyDescent="0.25">
      <c r="B331" s="202"/>
      <c r="C331" s="203"/>
      <c r="D331" s="203"/>
      <c r="E331" s="203"/>
      <c r="F331" s="204"/>
      <c r="G331" s="205"/>
      <c r="H331" s="206" t="s">
        <v>33</v>
      </c>
      <c r="I331" s="206"/>
      <c r="J331" s="206" t="s">
        <v>34</v>
      </c>
      <c r="K331" s="206" t="s">
        <v>2</v>
      </c>
      <c r="L331" s="207" t="s">
        <v>14</v>
      </c>
      <c r="M331" s="206"/>
      <c r="N331" s="206"/>
      <c r="O331" s="206" t="s">
        <v>35</v>
      </c>
      <c r="P331" s="206" t="s">
        <v>36</v>
      </c>
      <c r="Q331" s="206" t="s">
        <v>37</v>
      </c>
      <c r="R331" s="206"/>
      <c r="S331" s="206" t="s">
        <v>14</v>
      </c>
      <c r="T331" s="206"/>
      <c r="U331" s="206" t="s">
        <v>38</v>
      </c>
      <c r="V331" s="206" t="s">
        <v>39</v>
      </c>
    </row>
    <row r="332" spans="2:23" s="1" customFormat="1" hidden="1" x14ac:dyDescent="0.25">
      <c r="B332" s="273"/>
      <c r="C332" s="274"/>
      <c r="D332" s="274"/>
      <c r="E332" s="274"/>
      <c r="F332" s="275"/>
      <c r="G332" s="276" t="str">
        <f>G319</f>
        <v>Transporte</v>
      </c>
      <c r="H332" s="277"/>
      <c r="I332" s="278">
        <f>I319</f>
        <v>68248500</v>
      </c>
      <c r="J332" s="278"/>
      <c r="K332" s="278">
        <f>K319</f>
        <v>31259920</v>
      </c>
      <c r="L332" s="279"/>
      <c r="M332" s="278">
        <f t="shared" ref="M332:T332" si="80">M319</f>
        <v>70413808.863999993</v>
      </c>
      <c r="N332" s="278">
        <f t="shared" si="80"/>
        <v>1225388.8639999994</v>
      </c>
      <c r="O332" s="278">
        <f t="shared" si="80"/>
        <v>7041380.8863999993</v>
      </c>
      <c r="P332" s="278">
        <f t="shared" si="80"/>
        <v>16877039.371919997</v>
      </c>
      <c r="Q332" s="278">
        <f t="shared" si="80"/>
        <v>2411005.6245600018</v>
      </c>
      <c r="R332" s="278">
        <f t="shared" si="80"/>
        <v>5626800</v>
      </c>
      <c r="S332" s="278">
        <f t="shared" si="80"/>
        <v>5847370.5599999996</v>
      </c>
      <c r="T332" s="278">
        <f t="shared" si="80"/>
        <v>8037805.6245599957</v>
      </c>
      <c r="U332" s="280"/>
      <c r="V332" s="281">
        <f>V319</f>
        <v>62376003.239440002</v>
      </c>
    </row>
    <row r="333" spans="2:23" s="1" customFormat="1" hidden="1" x14ac:dyDescent="0.25">
      <c r="B333" s="255"/>
      <c r="C333" s="256"/>
      <c r="D333" s="256"/>
      <c r="E333" s="256"/>
      <c r="F333" s="176"/>
      <c r="G333" s="258"/>
      <c r="H333" s="282"/>
      <c r="I333" s="154"/>
      <c r="J333" s="235"/>
      <c r="K333" s="154"/>
      <c r="L333" s="156"/>
      <c r="M333" s="154"/>
      <c r="N333" s="154"/>
      <c r="O333" s="154"/>
      <c r="P333" s="157"/>
      <c r="Q333" s="157"/>
      <c r="R333" s="157"/>
      <c r="S333" s="157"/>
      <c r="T333" s="157"/>
      <c r="U333" s="157"/>
      <c r="V333" s="158"/>
      <c r="W333" s="28"/>
    </row>
    <row r="334" spans="2:23" s="1" customFormat="1" hidden="1" x14ac:dyDescent="0.25">
      <c r="B334" s="255"/>
      <c r="C334" s="256"/>
      <c r="D334" s="256"/>
      <c r="E334" s="256"/>
      <c r="F334" s="176"/>
      <c r="G334" s="258"/>
      <c r="H334" s="282"/>
      <c r="I334" s="154"/>
      <c r="J334" s="235"/>
      <c r="K334" s="154"/>
      <c r="L334" s="156"/>
      <c r="M334" s="154"/>
      <c r="N334" s="154"/>
      <c r="O334" s="154"/>
      <c r="P334" s="157"/>
      <c r="Q334" s="157"/>
      <c r="R334" s="157"/>
      <c r="S334" s="157"/>
      <c r="T334" s="157"/>
      <c r="U334" s="157"/>
      <c r="V334" s="158"/>
      <c r="W334" s="28"/>
    </row>
    <row r="335" spans="2:23" s="1" customFormat="1" hidden="1" x14ac:dyDescent="0.25">
      <c r="B335" s="255"/>
      <c r="C335" s="256"/>
      <c r="D335" s="256"/>
      <c r="E335" s="256"/>
      <c r="F335" s="176"/>
      <c r="G335" s="258"/>
      <c r="H335" s="282"/>
      <c r="I335" s="154"/>
      <c r="J335" s="235"/>
      <c r="K335" s="154"/>
      <c r="L335" s="156"/>
      <c r="M335" s="154"/>
      <c r="N335" s="154"/>
      <c r="O335" s="154"/>
      <c r="P335" s="157"/>
      <c r="Q335" s="157"/>
      <c r="R335" s="157"/>
      <c r="S335" s="157"/>
      <c r="T335" s="157"/>
      <c r="U335" s="157"/>
      <c r="V335" s="158"/>
      <c r="W335" s="28"/>
    </row>
    <row r="336" spans="2:23" s="1" customFormat="1" hidden="1" x14ac:dyDescent="0.25">
      <c r="B336" s="255"/>
      <c r="C336" s="256"/>
      <c r="D336" s="256"/>
      <c r="E336" s="256"/>
      <c r="F336" s="176"/>
      <c r="G336" s="258"/>
      <c r="H336" s="282"/>
      <c r="I336" s="154"/>
      <c r="J336" s="235"/>
      <c r="K336" s="154"/>
      <c r="L336" s="156"/>
      <c r="M336" s="154"/>
      <c r="N336" s="154"/>
      <c r="O336" s="154"/>
      <c r="P336" s="157"/>
      <c r="Q336" s="157"/>
      <c r="R336" s="157"/>
      <c r="S336" s="157"/>
      <c r="T336" s="157"/>
      <c r="U336" s="157"/>
      <c r="V336" s="158"/>
      <c r="W336" s="28"/>
    </row>
    <row r="337" spans="2:23" s="1" customFormat="1" hidden="1" x14ac:dyDescent="0.25">
      <c r="B337" s="255"/>
      <c r="C337" s="256"/>
      <c r="D337" s="256"/>
      <c r="E337" s="256"/>
      <c r="F337" s="176"/>
      <c r="G337" s="258"/>
      <c r="H337" s="282"/>
      <c r="I337" s="154"/>
      <c r="J337" s="235"/>
      <c r="K337" s="154"/>
      <c r="L337" s="156"/>
      <c r="M337" s="154"/>
      <c r="N337" s="154"/>
      <c r="O337" s="154"/>
      <c r="P337" s="157"/>
      <c r="Q337" s="157"/>
      <c r="R337" s="157"/>
      <c r="S337" s="157"/>
      <c r="T337" s="157"/>
      <c r="U337" s="157"/>
      <c r="V337" s="158"/>
      <c r="W337" s="28"/>
    </row>
    <row r="338" spans="2:23" s="1" customFormat="1" hidden="1" x14ac:dyDescent="0.25">
      <c r="B338" s="255"/>
      <c r="C338" s="256"/>
      <c r="D338" s="256"/>
      <c r="E338" s="256"/>
      <c r="F338" s="176"/>
      <c r="G338" s="258"/>
      <c r="H338" s="282"/>
      <c r="I338" s="154"/>
      <c r="J338" s="235"/>
      <c r="K338" s="154"/>
      <c r="L338" s="156"/>
      <c r="M338" s="154"/>
      <c r="N338" s="154"/>
      <c r="O338" s="154"/>
      <c r="P338" s="157"/>
      <c r="Q338" s="157"/>
      <c r="R338" s="157"/>
      <c r="S338" s="157"/>
      <c r="T338" s="157"/>
      <c r="U338" s="157"/>
      <c r="V338" s="158"/>
      <c r="W338" s="28"/>
    </row>
    <row r="339" spans="2:23" s="1" customFormat="1" hidden="1" x14ac:dyDescent="0.25">
      <c r="B339" s="255"/>
      <c r="C339" s="256"/>
      <c r="D339" s="256"/>
      <c r="E339" s="256"/>
      <c r="F339" s="176"/>
      <c r="G339" s="258"/>
      <c r="H339" s="282"/>
      <c r="I339" s="154"/>
      <c r="J339" s="235"/>
      <c r="K339" s="154"/>
      <c r="L339" s="156"/>
      <c r="M339" s="154"/>
      <c r="N339" s="154"/>
      <c r="O339" s="154"/>
      <c r="P339" s="157"/>
      <c r="Q339" s="157"/>
      <c r="R339" s="157"/>
      <c r="S339" s="157"/>
      <c r="T339" s="157"/>
      <c r="U339" s="157"/>
      <c r="V339" s="158"/>
      <c r="W339" s="28"/>
    </row>
    <row r="340" spans="2:23" s="1" customFormat="1" hidden="1" x14ac:dyDescent="0.25">
      <c r="B340" s="255"/>
      <c r="C340" s="256"/>
      <c r="D340" s="256"/>
      <c r="E340" s="256"/>
      <c r="F340" s="176"/>
      <c r="G340" s="258"/>
      <c r="H340" s="282"/>
      <c r="I340" s="154"/>
      <c r="J340" s="235"/>
      <c r="K340" s="154"/>
      <c r="L340" s="156"/>
      <c r="M340" s="154"/>
      <c r="N340" s="154"/>
      <c r="O340" s="154"/>
      <c r="P340" s="157"/>
      <c r="Q340" s="157"/>
      <c r="R340" s="157"/>
      <c r="S340" s="157"/>
      <c r="T340" s="157"/>
      <c r="U340" s="157"/>
      <c r="V340" s="158"/>
      <c r="W340" s="28"/>
    </row>
    <row r="341" spans="2:23" s="1" customFormat="1" hidden="1" x14ac:dyDescent="0.25">
      <c r="B341" s="255"/>
      <c r="C341" s="256"/>
      <c r="D341" s="256"/>
      <c r="E341" s="256"/>
      <c r="F341" s="176"/>
      <c r="G341" s="258"/>
      <c r="H341" s="257"/>
      <c r="I341" s="154"/>
      <c r="J341" s="235"/>
      <c r="K341" s="154"/>
      <c r="L341" s="156"/>
      <c r="M341" s="154"/>
      <c r="N341" s="154"/>
      <c r="O341" s="154"/>
      <c r="P341" s="157"/>
      <c r="Q341" s="157"/>
      <c r="R341" s="157"/>
      <c r="S341" s="157"/>
      <c r="T341" s="157"/>
      <c r="U341" s="157"/>
      <c r="V341" s="158"/>
      <c r="W341" s="28"/>
    </row>
    <row r="342" spans="2:23" s="1" customFormat="1" hidden="1" x14ac:dyDescent="0.25">
      <c r="B342" s="255"/>
      <c r="C342" s="256"/>
      <c r="D342" s="256"/>
      <c r="E342" s="256"/>
      <c r="F342" s="176"/>
      <c r="G342" s="258"/>
      <c r="H342" s="257"/>
      <c r="I342" s="154"/>
      <c r="J342" s="235"/>
      <c r="K342" s="154"/>
      <c r="L342" s="156"/>
      <c r="M342" s="154"/>
      <c r="N342" s="154"/>
      <c r="O342" s="154"/>
      <c r="P342" s="157"/>
      <c r="Q342" s="157"/>
      <c r="R342" s="157"/>
      <c r="S342" s="157"/>
      <c r="T342" s="157"/>
      <c r="U342" s="157"/>
      <c r="V342" s="158"/>
      <c r="W342" s="28"/>
    </row>
    <row r="343" spans="2:23" s="1" customFormat="1" hidden="1" x14ac:dyDescent="0.25">
      <c r="B343" s="255"/>
      <c r="C343" s="256"/>
      <c r="D343" s="256"/>
      <c r="E343" s="256"/>
      <c r="F343" s="176"/>
      <c r="G343" s="258"/>
      <c r="H343" s="257"/>
      <c r="I343" s="154"/>
      <c r="J343" s="235"/>
      <c r="K343" s="154"/>
      <c r="L343" s="156"/>
      <c r="M343" s="154"/>
      <c r="N343" s="154"/>
      <c r="O343" s="154"/>
      <c r="P343" s="157"/>
      <c r="Q343" s="157"/>
      <c r="R343" s="157"/>
      <c r="S343" s="157"/>
      <c r="T343" s="157"/>
      <c r="U343" s="157"/>
      <c r="V343" s="158"/>
      <c r="W343" s="28"/>
    </row>
    <row r="344" spans="2:23" s="1" customFormat="1" hidden="1" x14ac:dyDescent="0.25">
      <c r="B344" s="255"/>
      <c r="C344" s="256"/>
      <c r="D344" s="256"/>
      <c r="E344" s="256"/>
      <c r="F344" s="176"/>
      <c r="G344" s="258"/>
      <c r="H344" s="257"/>
      <c r="I344" s="154"/>
      <c r="J344" s="235"/>
      <c r="K344" s="154"/>
      <c r="L344" s="156"/>
      <c r="M344" s="154"/>
      <c r="N344" s="154"/>
      <c r="O344" s="154"/>
      <c r="P344" s="157"/>
      <c r="Q344" s="157"/>
      <c r="R344" s="157"/>
      <c r="S344" s="157"/>
      <c r="T344" s="157"/>
      <c r="U344" s="157"/>
      <c r="V344" s="158"/>
      <c r="W344" s="28"/>
    </row>
    <row r="345" spans="2:23" s="1" customFormat="1" hidden="1" x14ac:dyDescent="0.25">
      <c r="B345" s="255"/>
      <c r="C345" s="256"/>
      <c r="D345" s="256"/>
      <c r="E345" s="256"/>
      <c r="F345" s="176"/>
      <c r="G345" s="258"/>
      <c r="H345" s="257"/>
      <c r="I345" s="154"/>
      <c r="J345" s="235"/>
      <c r="K345" s="154"/>
      <c r="L345" s="156"/>
      <c r="M345" s="154"/>
      <c r="N345" s="154"/>
      <c r="O345" s="154"/>
      <c r="P345" s="157"/>
      <c r="Q345" s="157"/>
      <c r="R345" s="157"/>
      <c r="S345" s="157"/>
      <c r="T345" s="157"/>
      <c r="U345" s="157"/>
      <c r="V345" s="158"/>
      <c r="W345" s="28"/>
    </row>
    <row r="346" spans="2:23" s="1" customFormat="1" hidden="1" x14ac:dyDescent="0.25">
      <c r="B346" s="255"/>
      <c r="C346" s="256"/>
      <c r="D346" s="256"/>
      <c r="E346" s="256"/>
      <c r="F346" s="176"/>
      <c r="G346" s="179"/>
      <c r="H346" s="257"/>
      <c r="I346" s="154"/>
      <c r="J346" s="235"/>
      <c r="K346" s="154"/>
      <c r="L346" s="156"/>
      <c r="M346" s="154"/>
      <c r="N346" s="154"/>
      <c r="O346" s="154"/>
      <c r="P346" s="157"/>
      <c r="Q346" s="157"/>
      <c r="R346" s="157"/>
      <c r="S346" s="157"/>
      <c r="T346" s="157"/>
      <c r="U346" s="157"/>
      <c r="V346" s="158"/>
      <c r="W346" s="28"/>
    </row>
    <row r="347" spans="2:23" s="1" customFormat="1" hidden="1" x14ac:dyDescent="0.25">
      <c r="B347" s="255"/>
      <c r="C347" s="256"/>
      <c r="D347" s="256"/>
      <c r="E347" s="256"/>
      <c r="F347" s="176"/>
      <c r="G347" s="179"/>
      <c r="H347" s="257"/>
      <c r="I347" s="154"/>
      <c r="J347" s="235"/>
      <c r="K347" s="154"/>
      <c r="L347" s="156"/>
      <c r="M347" s="154"/>
      <c r="N347" s="154"/>
      <c r="O347" s="154"/>
      <c r="P347" s="157"/>
      <c r="Q347" s="157"/>
      <c r="R347" s="157"/>
      <c r="S347" s="157"/>
      <c r="T347" s="157"/>
      <c r="U347" s="157"/>
      <c r="V347" s="158"/>
      <c r="W347" s="28"/>
    </row>
    <row r="348" spans="2:23" s="1" customFormat="1" hidden="1" x14ac:dyDescent="0.25">
      <c r="B348" s="255"/>
      <c r="C348" s="256"/>
      <c r="D348" s="256"/>
      <c r="E348" s="256"/>
      <c r="F348" s="176"/>
      <c r="G348" s="179"/>
      <c r="H348" s="257"/>
      <c r="I348" s="154"/>
      <c r="J348" s="235"/>
      <c r="K348" s="154"/>
      <c r="L348" s="156"/>
      <c r="M348" s="154"/>
      <c r="N348" s="154"/>
      <c r="O348" s="154"/>
      <c r="P348" s="157"/>
      <c r="Q348" s="157"/>
      <c r="R348" s="157"/>
      <c r="S348" s="157"/>
      <c r="T348" s="157"/>
      <c r="U348" s="157"/>
      <c r="V348" s="158"/>
      <c r="W348" s="28"/>
    </row>
    <row r="349" spans="2:23" s="1" customFormat="1" hidden="1" x14ac:dyDescent="0.25">
      <c r="B349" s="255"/>
      <c r="C349" s="256"/>
      <c r="D349" s="256"/>
      <c r="E349" s="256"/>
      <c r="F349" s="176"/>
      <c r="G349" s="179"/>
      <c r="H349" s="257"/>
      <c r="I349" s="154"/>
      <c r="J349" s="235"/>
      <c r="K349" s="154"/>
      <c r="L349" s="156"/>
      <c r="M349" s="154"/>
      <c r="N349" s="154"/>
      <c r="O349" s="154"/>
      <c r="P349" s="157"/>
      <c r="Q349" s="157"/>
      <c r="R349" s="157"/>
      <c r="S349" s="157"/>
      <c r="T349" s="157"/>
      <c r="U349" s="157"/>
      <c r="V349" s="158"/>
      <c r="W349" s="28"/>
    </row>
    <row r="350" spans="2:23" s="1" customFormat="1" hidden="1" x14ac:dyDescent="0.25">
      <c r="B350" s="255"/>
      <c r="C350" s="256"/>
      <c r="D350" s="256"/>
      <c r="E350" s="256"/>
      <c r="F350" s="176"/>
      <c r="G350" s="179"/>
      <c r="H350" s="257"/>
      <c r="I350" s="154"/>
      <c r="J350" s="235"/>
      <c r="K350" s="154"/>
      <c r="L350" s="156"/>
      <c r="M350" s="154"/>
      <c r="N350" s="154"/>
      <c r="O350" s="154"/>
      <c r="P350" s="157"/>
      <c r="Q350" s="157"/>
      <c r="R350" s="157"/>
      <c r="S350" s="157"/>
      <c r="T350" s="157"/>
      <c r="U350" s="157"/>
      <c r="V350" s="158"/>
      <c r="W350" s="28"/>
    </row>
    <row r="351" spans="2:23" s="1" customFormat="1" hidden="1" x14ac:dyDescent="0.25">
      <c r="B351" s="255"/>
      <c r="C351" s="256"/>
      <c r="D351" s="256"/>
      <c r="E351" s="256"/>
      <c r="F351" s="176"/>
      <c r="G351" s="179"/>
      <c r="H351" s="257"/>
      <c r="I351" s="154"/>
      <c r="J351" s="235"/>
      <c r="K351" s="154"/>
      <c r="L351" s="156"/>
      <c r="M351" s="154"/>
      <c r="N351" s="154"/>
      <c r="O351" s="154"/>
      <c r="P351" s="157"/>
      <c r="Q351" s="157"/>
      <c r="R351" s="157"/>
      <c r="S351" s="157"/>
      <c r="T351" s="157"/>
      <c r="U351" s="157"/>
      <c r="V351" s="158"/>
      <c r="W351" s="28"/>
    </row>
    <row r="352" spans="2:23" s="1" customFormat="1" hidden="1" x14ac:dyDescent="0.25">
      <c r="B352" s="255"/>
      <c r="C352" s="256"/>
      <c r="D352" s="256"/>
      <c r="E352" s="256"/>
      <c r="F352" s="176"/>
      <c r="G352" s="179"/>
      <c r="H352" s="257"/>
      <c r="I352" s="154"/>
      <c r="J352" s="235"/>
      <c r="K352" s="154"/>
      <c r="L352" s="156"/>
      <c r="M352" s="154"/>
      <c r="N352" s="154"/>
      <c r="O352" s="154"/>
      <c r="P352" s="157"/>
      <c r="Q352" s="157"/>
      <c r="R352" s="157"/>
      <c r="S352" s="157"/>
      <c r="T352" s="157"/>
      <c r="U352" s="157"/>
      <c r="V352" s="158"/>
      <c r="W352" s="28"/>
    </row>
    <row r="353" spans="1:29" s="1" customFormat="1" hidden="1" x14ac:dyDescent="0.25">
      <c r="B353" s="255"/>
      <c r="C353" s="256"/>
      <c r="D353" s="256"/>
      <c r="E353" s="256"/>
      <c r="F353" s="176"/>
      <c r="G353" s="179"/>
      <c r="H353" s="257"/>
      <c r="I353" s="154"/>
      <c r="J353" s="235"/>
      <c r="K353" s="154"/>
      <c r="L353" s="156"/>
      <c r="M353" s="154"/>
      <c r="N353" s="154"/>
      <c r="O353" s="154"/>
      <c r="P353" s="157"/>
      <c r="Q353" s="157"/>
      <c r="R353" s="157"/>
      <c r="S353" s="157"/>
      <c r="T353" s="157"/>
      <c r="U353" s="157"/>
      <c r="V353" s="158"/>
      <c r="W353" s="28"/>
    </row>
    <row r="354" spans="1:29" s="1" customFormat="1" hidden="1" x14ac:dyDescent="0.25">
      <c r="B354" s="255"/>
      <c r="C354" s="256"/>
      <c r="D354" s="256"/>
      <c r="E354" s="256"/>
      <c r="F354" s="176"/>
      <c r="G354" s="179"/>
      <c r="H354" s="257"/>
      <c r="I354" s="154"/>
      <c r="J354" s="235"/>
      <c r="K354" s="154"/>
      <c r="L354" s="156"/>
      <c r="M354" s="154"/>
      <c r="N354" s="154"/>
      <c r="O354" s="154"/>
      <c r="P354" s="157"/>
      <c r="Q354" s="157"/>
      <c r="R354" s="157"/>
      <c r="S354" s="157"/>
      <c r="T354" s="157"/>
      <c r="U354" s="157"/>
      <c r="V354" s="158"/>
      <c r="W354" s="28"/>
    </row>
    <row r="355" spans="1:29" s="1" customFormat="1" hidden="1" x14ac:dyDescent="0.25">
      <c r="B355" s="255"/>
      <c r="C355" s="256"/>
      <c r="D355" s="256"/>
      <c r="E355" s="256"/>
      <c r="F355" s="176"/>
      <c r="G355" s="179"/>
      <c r="H355" s="257"/>
      <c r="I355" s="154"/>
      <c r="J355" s="235"/>
      <c r="K355" s="154"/>
      <c r="L355" s="156"/>
      <c r="M355" s="154"/>
      <c r="N355" s="154"/>
      <c r="O355" s="154"/>
      <c r="P355" s="157"/>
      <c r="Q355" s="157"/>
      <c r="R355" s="157"/>
      <c r="S355" s="157"/>
      <c r="T355" s="157"/>
      <c r="U355" s="157"/>
      <c r="V355" s="158"/>
      <c r="W355" s="28"/>
    </row>
    <row r="356" spans="1:29" s="1" customFormat="1" hidden="1" x14ac:dyDescent="0.25">
      <c r="B356" s="255"/>
      <c r="C356" s="256"/>
      <c r="D356" s="256"/>
      <c r="E356" s="256"/>
      <c r="F356" s="176"/>
      <c r="G356" s="179"/>
      <c r="H356" s="257"/>
      <c r="I356" s="154"/>
      <c r="J356" s="235"/>
      <c r="K356" s="154"/>
      <c r="L356" s="156"/>
      <c r="M356" s="154"/>
      <c r="N356" s="154"/>
      <c r="O356" s="154"/>
      <c r="P356" s="157"/>
      <c r="Q356" s="157"/>
      <c r="R356" s="157"/>
      <c r="S356" s="157"/>
      <c r="T356" s="157"/>
      <c r="U356" s="157"/>
      <c r="V356" s="158"/>
      <c r="W356" s="28"/>
    </row>
    <row r="357" spans="1:29" s="28" customFormat="1" hidden="1" x14ac:dyDescent="0.25">
      <c r="A357" s="1"/>
      <c r="B357" s="255"/>
      <c r="C357" s="256"/>
      <c r="D357" s="256"/>
      <c r="E357" s="256"/>
      <c r="F357" s="176"/>
      <c r="G357" s="179"/>
      <c r="H357" s="282"/>
      <c r="I357" s="154"/>
      <c r="J357" s="235"/>
      <c r="K357" s="154"/>
      <c r="L357" s="156"/>
      <c r="M357" s="154"/>
      <c r="N357" s="154"/>
      <c r="O357" s="154"/>
      <c r="P357" s="157"/>
      <c r="Q357" s="157"/>
      <c r="R357" s="157"/>
      <c r="S357" s="157"/>
      <c r="T357" s="157"/>
      <c r="U357" s="157"/>
      <c r="V357" s="158"/>
      <c r="X357" s="1"/>
      <c r="Y357" s="1"/>
      <c r="Z357" s="1"/>
      <c r="AA357" s="1"/>
      <c r="AB357" s="1"/>
      <c r="AC357" s="1"/>
    </row>
    <row r="358" spans="1:29" s="28" customFormat="1" hidden="1" x14ac:dyDescent="0.25">
      <c r="A358" s="1"/>
      <c r="B358" s="255"/>
      <c r="C358" s="256"/>
      <c r="D358" s="256"/>
      <c r="E358" s="256"/>
      <c r="F358" s="176"/>
      <c r="G358" s="258"/>
      <c r="H358" s="282"/>
      <c r="I358" s="154"/>
      <c r="J358" s="235"/>
      <c r="K358" s="154"/>
      <c r="L358" s="156"/>
      <c r="M358" s="154"/>
      <c r="N358" s="154"/>
      <c r="O358" s="154"/>
      <c r="P358" s="157"/>
      <c r="Q358" s="157"/>
      <c r="R358" s="157"/>
      <c r="S358" s="157"/>
      <c r="T358" s="157"/>
      <c r="U358" s="157"/>
      <c r="V358" s="158"/>
      <c r="X358" s="1"/>
      <c r="Y358" s="1"/>
      <c r="Z358" s="1"/>
      <c r="AA358" s="1"/>
      <c r="AB358" s="1"/>
      <c r="AC358" s="1"/>
    </row>
    <row r="359" spans="1:29" s="28" customFormat="1" hidden="1" x14ac:dyDescent="0.25">
      <c r="A359" s="1"/>
      <c r="B359" s="255"/>
      <c r="C359" s="256"/>
      <c r="D359" s="256"/>
      <c r="E359" s="256"/>
      <c r="F359" s="176"/>
      <c r="G359" s="179"/>
      <c r="H359" s="282"/>
      <c r="I359" s="154"/>
      <c r="J359" s="235"/>
      <c r="K359" s="154"/>
      <c r="L359" s="156"/>
      <c r="M359" s="154"/>
      <c r="N359" s="154"/>
      <c r="O359" s="154"/>
      <c r="P359" s="157"/>
      <c r="Q359" s="157"/>
      <c r="R359" s="157"/>
      <c r="S359" s="157"/>
      <c r="T359" s="157"/>
      <c r="U359" s="157"/>
      <c r="V359" s="158"/>
      <c r="X359" s="1"/>
      <c r="Y359" s="1"/>
      <c r="Z359" s="1"/>
      <c r="AA359" s="1"/>
      <c r="AB359" s="1"/>
      <c r="AC359" s="1"/>
    </row>
    <row r="360" spans="1:29" s="28" customFormat="1" hidden="1" x14ac:dyDescent="0.25">
      <c r="A360" s="1"/>
      <c r="B360" s="255"/>
      <c r="C360" s="256"/>
      <c r="D360" s="256"/>
      <c r="E360" s="256"/>
      <c r="F360" s="176"/>
      <c r="G360" s="179"/>
      <c r="H360" s="282"/>
      <c r="I360" s="154"/>
      <c r="J360" s="235"/>
      <c r="K360" s="154"/>
      <c r="L360" s="156"/>
      <c r="M360" s="154"/>
      <c r="N360" s="154"/>
      <c r="O360" s="154"/>
      <c r="P360" s="157"/>
      <c r="Q360" s="157"/>
      <c r="R360" s="157"/>
      <c r="S360" s="157"/>
      <c r="T360" s="157"/>
      <c r="U360" s="157"/>
      <c r="V360" s="158"/>
      <c r="X360" s="1"/>
      <c r="Y360" s="1"/>
      <c r="Z360" s="1"/>
      <c r="AA360" s="1"/>
      <c r="AB360" s="1"/>
      <c r="AC360" s="1"/>
    </row>
    <row r="361" spans="1:29" s="1" customFormat="1" hidden="1" x14ac:dyDescent="0.25">
      <c r="A361" s="28"/>
      <c r="B361" s="255"/>
      <c r="C361" s="256"/>
      <c r="D361" s="256"/>
      <c r="E361" s="256"/>
      <c r="F361" s="283"/>
      <c r="G361" s="179"/>
      <c r="H361" s="257"/>
      <c r="I361" s="154"/>
      <c r="J361" s="154"/>
      <c r="K361" s="154"/>
      <c r="L361" s="156"/>
      <c r="M361" s="154"/>
      <c r="N361" s="154"/>
      <c r="O361" s="154"/>
      <c r="P361" s="157"/>
      <c r="Q361" s="157"/>
      <c r="R361" s="157"/>
      <c r="S361" s="157"/>
      <c r="T361" s="157"/>
      <c r="U361" s="157"/>
      <c r="V361" s="158"/>
      <c r="W361" s="28"/>
      <c r="X361" s="28"/>
      <c r="Y361" s="28"/>
      <c r="Z361" s="28"/>
      <c r="AA361" s="28"/>
      <c r="AB361" s="28"/>
      <c r="AC361" s="28"/>
    </row>
    <row r="362" spans="1:29" s="1" customFormat="1" hidden="1" x14ac:dyDescent="0.25">
      <c r="A362" s="28"/>
      <c r="B362" s="255"/>
      <c r="C362" s="256"/>
      <c r="D362" s="256"/>
      <c r="E362" s="256"/>
      <c r="F362" s="283"/>
      <c r="G362" s="179"/>
      <c r="H362" s="257"/>
      <c r="I362" s="154"/>
      <c r="J362" s="154"/>
      <c r="K362" s="154"/>
      <c r="L362" s="156"/>
      <c r="M362" s="154"/>
      <c r="N362" s="154"/>
      <c r="O362" s="154"/>
      <c r="P362" s="157"/>
      <c r="Q362" s="157"/>
      <c r="R362" s="157"/>
      <c r="S362" s="157"/>
      <c r="T362" s="157"/>
      <c r="U362" s="157"/>
      <c r="V362" s="158"/>
      <c r="W362" s="28"/>
      <c r="X362" s="28"/>
      <c r="Y362" s="28"/>
      <c r="Z362" s="28"/>
      <c r="AA362" s="28"/>
      <c r="AB362" s="28"/>
      <c r="AC362" s="28"/>
    </row>
    <row r="363" spans="1:29" s="1" customFormat="1" hidden="1" x14ac:dyDescent="0.25">
      <c r="B363" s="255"/>
      <c r="C363" s="256"/>
      <c r="D363" s="256"/>
      <c r="E363" s="256"/>
      <c r="F363" s="283"/>
      <c r="G363" s="179"/>
      <c r="H363" s="257"/>
      <c r="I363" s="154"/>
      <c r="J363" s="154"/>
      <c r="K363" s="154"/>
      <c r="L363" s="156"/>
      <c r="M363" s="154"/>
      <c r="N363" s="154"/>
      <c r="O363" s="154"/>
      <c r="P363" s="157"/>
      <c r="Q363" s="157"/>
      <c r="R363" s="157"/>
      <c r="S363" s="157"/>
      <c r="T363" s="157"/>
      <c r="U363" s="157"/>
      <c r="V363" s="158"/>
      <c r="W363" s="28"/>
    </row>
    <row r="364" spans="1:29" s="1" customFormat="1" hidden="1" x14ac:dyDescent="0.25">
      <c r="B364" s="255"/>
      <c r="C364" s="256"/>
      <c r="D364" s="256"/>
      <c r="E364" s="256"/>
      <c r="F364" s="283"/>
      <c r="G364" s="179"/>
      <c r="H364" s="257"/>
      <c r="I364" s="154"/>
      <c r="J364" s="154"/>
      <c r="K364" s="154"/>
      <c r="L364" s="156"/>
      <c r="M364" s="154"/>
      <c r="N364" s="154"/>
      <c r="O364" s="154"/>
      <c r="P364" s="157"/>
      <c r="Q364" s="157"/>
      <c r="R364" s="157"/>
      <c r="S364" s="157"/>
      <c r="T364" s="157"/>
      <c r="U364" s="157"/>
      <c r="V364" s="158"/>
      <c r="W364" s="28"/>
    </row>
    <row r="365" spans="1:29" s="1" customFormat="1" hidden="1" x14ac:dyDescent="0.25">
      <c r="B365" s="255"/>
      <c r="C365" s="256"/>
      <c r="D365" s="256"/>
      <c r="E365" s="256"/>
      <c r="F365" s="283"/>
      <c r="G365" s="179"/>
      <c r="H365" s="257"/>
      <c r="I365" s="154"/>
      <c r="J365" s="154"/>
      <c r="K365" s="154"/>
      <c r="L365" s="156"/>
      <c r="M365" s="154"/>
      <c r="N365" s="154"/>
      <c r="O365" s="154"/>
      <c r="P365" s="157"/>
      <c r="Q365" s="157"/>
      <c r="R365" s="157"/>
      <c r="S365" s="157"/>
      <c r="T365" s="157"/>
      <c r="U365" s="157"/>
      <c r="V365" s="158"/>
      <c r="W365" s="28"/>
    </row>
    <row r="366" spans="1:29" s="1" customFormat="1" hidden="1" x14ac:dyDescent="0.25">
      <c r="B366" s="255"/>
      <c r="C366" s="256"/>
      <c r="D366" s="256"/>
      <c r="E366" s="256"/>
      <c r="F366" s="283"/>
      <c r="G366" s="179"/>
      <c r="H366" s="257"/>
      <c r="I366" s="154"/>
      <c r="J366" s="154"/>
      <c r="K366" s="154"/>
      <c r="L366" s="156"/>
      <c r="M366" s="154"/>
      <c r="N366" s="154"/>
      <c r="O366" s="154"/>
      <c r="P366" s="157"/>
      <c r="Q366" s="157"/>
      <c r="R366" s="157"/>
      <c r="S366" s="157"/>
      <c r="T366" s="157"/>
      <c r="U366" s="157"/>
      <c r="V366" s="158"/>
      <c r="W366" s="28"/>
    </row>
    <row r="367" spans="1:29" s="1" customFormat="1" hidden="1" x14ac:dyDescent="0.25">
      <c r="B367" s="255"/>
      <c r="C367" s="256"/>
      <c r="D367" s="256"/>
      <c r="E367" s="256"/>
      <c r="F367" s="283"/>
      <c r="G367" s="179"/>
      <c r="H367" s="257"/>
      <c r="I367" s="154"/>
      <c r="J367" s="154"/>
      <c r="K367" s="154"/>
      <c r="L367" s="156"/>
      <c r="M367" s="154"/>
      <c r="N367" s="154"/>
      <c r="O367" s="154"/>
      <c r="P367" s="157"/>
      <c r="Q367" s="157"/>
      <c r="R367" s="157"/>
      <c r="S367" s="157"/>
      <c r="T367" s="157"/>
      <c r="U367" s="157"/>
      <c r="V367" s="158"/>
      <c r="W367" s="28"/>
    </row>
    <row r="368" spans="1:29" s="1" customFormat="1" hidden="1" x14ac:dyDescent="0.25">
      <c r="A368" s="28"/>
      <c r="B368" s="255"/>
      <c r="C368" s="256"/>
      <c r="D368" s="256"/>
      <c r="E368" s="256"/>
      <c r="F368" s="283"/>
      <c r="G368" s="179"/>
      <c r="H368" s="257"/>
      <c r="I368" s="154"/>
      <c r="J368" s="154"/>
      <c r="K368" s="154"/>
      <c r="L368" s="156"/>
      <c r="M368" s="154"/>
      <c r="N368" s="154"/>
      <c r="O368" s="154"/>
      <c r="P368" s="157"/>
      <c r="Q368" s="157"/>
      <c r="R368" s="157"/>
      <c r="S368" s="157"/>
      <c r="T368" s="157"/>
      <c r="U368" s="157"/>
      <c r="V368" s="158"/>
      <c r="W368" s="28"/>
      <c r="X368" s="28"/>
      <c r="Y368" s="28"/>
      <c r="Z368" s="28"/>
      <c r="AA368" s="28"/>
      <c r="AB368" s="28"/>
      <c r="AC368" s="28"/>
    </row>
    <row r="369" spans="1:29" s="1" customFormat="1" hidden="1" x14ac:dyDescent="0.25">
      <c r="A369" s="28"/>
      <c r="B369" s="255"/>
      <c r="C369" s="256"/>
      <c r="D369" s="256"/>
      <c r="E369" s="256"/>
      <c r="F369" s="283"/>
      <c r="G369" s="179"/>
      <c r="H369" s="257"/>
      <c r="I369" s="154"/>
      <c r="J369" s="154"/>
      <c r="K369" s="154"/>
      <c r="L369" s="156"/>
      <c r="M369" s="154"/>
      <c r="N369" s="154"/>
      <c r="O369" s="154"/>
      <c r="P369" s="157"/>
      <c r="Q369" s="157"/>
      <c r="R369" s="157"/>
      <c r="S369" s="157"/>
      <c r="T369" s="157"/>
      <c r="U369" s="157"/>
      <c r="V369" s="158"/>
      <c r="W369" s="28"/>
      <c r="X369" s="28"/>
      <c r="Y369" s="28"/>
      <c r="Z369" s="28"/>
      <c r="AA369" s="28"/>
      <c r="AB369" s="28"/>
      <c r="AC369" s="28"/>
    </row>
    <row r="370" spans="1:29" s="28" customFormat="1" hidden="1" x14ac:dyDescent="0.25">
      <c r="A370" s="1"/>
      <c r="B370" s="255"/>
      <c r="C370" s="256"/>
      <c r="D370" s="256"/>
      <c r="E370" s="256"/>
      <c r="F370" s="283"/>
      <c r="G370" s="179"/>
      <c r="H370" s="282"/>
      <c r="I370" s="154"/>
      <c r="J370" s="154"/>
      <c r="K370" s="154"/>
      <c r="L370" s="156"/>
      <c r="M370" s="154"/>
      <c r="N370" s="154"/>
      <c r="O370" s="154"/>
      <c r="P370" s="157"/>
      <c r="Q370" s="157"/>
      <c r="R370" s="157"/>
      <c r="S370" s="157"/>
      <c r="T370" s="157"/>
      <c r="U370" s="157"/>
      <c r="V370" s="158"/>
      <c r="X370" s="1"/>
      <c r="Y370" s="1"/>
      <c r="Z370" s="1"/>
      <c r="AA370" s="1"/>
      <c r="AB370" s="1"/>
      <c r="AC370" s="1"/>
    </row>
    <row r="371" spans="1:29" s="28" customFormat="1" hidden="1" x14ac:dyDescent="0.25">
      <c r="A371" s="1"/>
      <c r="B371" s="255"/>
      <c r="C371" s="256"/>
      <c r="D371" s="256"/>
      <c r="E371" s="256"/>
      <c r="F371" s="283"/>
      <c r="G371" s="179"/>
      <c r="H371" s="282"/>
      <c r="I371" s="154"/>
      <c r="J371" s="154"/>
      <c r="K371" s="154"/>
      <c r="L371" s="156"/>
      <c r="M371" s="154"/>
      <c r="N371" s="154"/>
      <c r="O371" s="154"/>
      <c r="P371" s="157"/>
      <c r="Q371" s="157"/>
      <c r="R371" s="157"/>
      <c r="S371" s="157"/>
      <c r="T371" s="157"/>
      <c r="U371" s="157"/>
      <c r="V371" s="158"/>
      <c r="X371" s="1"/>
      <c r="Y371" s="1"/>
      <c r="Z371" s="1"/>
      <c r="AA371" s="1"/>
      <c r="AB371" s="1"/>
      <c r="AC371" s="1"/>
    </row>
    <row r="372" spans="1:29" s="1" customFormat="1" hidden="1" x14ac:dyDescent="0.2">
      <c r="B372" s="255"/>
      <c r="C372" s="256"/>
      <c r="D372" s="256"/>
      <c r="E372" s="256"/>
      <c r="F372" s="283"/>
      <c r="G372" s="224"/>
      <c r="H372" s="257"/>
      <c r="I372" s="284"/>
      <c r="J372" s="154"/>
      <c r="K372" s="154"/>
      <c r="L372" s="156"/>
      <c r="M372" s="154"/>
      <c r="N372" s="154"/>
      <c r="O372" s="154"/>
      <c r="P372" s="157"/>
      <c r="Q372" s="157"/>
      <c r="R372" s="157"/>
      <c r="S372" s="157"/>
      <c r="T372" s="157"/>
      <c r="U372" s="157"/>
      <c r="V372" s="158"/>
      <c r="W372" s="28"/>
    </row>
    <row r="373" spans="1:29" s="1" customFormat="1" hidden="1" x14ac:dyDescent="0.2">
      <c r="B373" s="255"/>
      <c r="C373" s="256"/>
      <c r="D373" s="256"/>
      <c r="E373" s="256"/>
      <c r="F373" s="283"/>
      <c r="G373" s="224"/>
      <c r="H373" s="257"/>
      <c r="I373" s="284"/>
      <c r="J373" s="154"/>
      <c r="K373" s="154"/>
      <c r="L373" s="156"/>
      <c r="M373" s="154"/>
      <c r="N373" s="154"/>
      <c r="O373" s="154"/>
      <c r="P373" s="157"/>
      <c r="Q373" s="157"/>
      <c r="R373" s="157"/>
      <c r="S373" s="157"/>
      <c r="T373" s="157"/>
      <c r="U373" s="157"/>
      <c r="V373" s="158"/>
      <c r="W373" s="28"/>
    </row>
    <row r="374" spans="1:29" s="1" customFormat="1" hidden="1" x14ac:dyDescent="0.25">
      <c r="B374" s="255"/>
      <c r="C374" s="256"/>
      <c r="D374" s="256"/>
      <c r="E374" s="256"/>
      <c r="F374" s="285"/>
      <c r="G374" s="179"/>
      <c r="H374" s="257"/>
      <c r="I374" s="284"/>
      <c r="J374" s="154"/>
      <c r="K374" s="154"/>
      <c r="L374" s="156"/>
      <c r="M374" s="154"/>
      <c r="N374" s="154"/>
      <c r="O374" s="154"/>
      <c r="P374" s="157"/>
      <c r="Q374" s="157"/>
      <c r="R374" s="157"/>
      <c r="S374" s="157"/>
      <c r="T374" s="157"/>
      <c r="U374" s="157"/>
      <c r="V374" s="158"/>
      <c r="W374" s="28"/>
    </row>
    <row r="375" spans="1:29" s="1" customFormat="1" hidden="1" x14ac:dyDescent="0.25">
      <c r="B375" s="255"/>
      <c r="C375" s="256"/>
      <c r="D375" s="256"/>
      <c r="E375" s="256"/>
      <c r="F375" s="285"/>
      <c r="G375" s="179"/>
      <c r="H375" s="257"/>
      <c r="I375" s="284"/>
      <c r="J375" s="154"/>
      <c r="K375" s="154"/>
      <c r="L375" s="156"/>
      <c r="M375" s="154"/>
      <c r="N375" s="154"/>
      <c r="O375" s="154"/>
      <c r="P375" s="157"/>
      <c r="Q375" s="157"/>
      <c r="R375" s="157"/>
      <c r="S375" s="157"/>
      <c r="T375" s="157"/>
      <c r="U375" s="157"/>
      <c r="V375" s="158"/>
      <c r="W375" s="28"/>
    </row>
    <row r="376" spans="1:29" s="1" customFormat="1" hidden="1" x14ac:dyDescent="0.25">
      <c r="B376" s="255"/>
      <c r="C376" s="256"/>
      <c r="D376" s="256"/>
      <c r="E376" s="256"/>
      <c r="F376" s="285"/>
      <c r="G376" s="179"/>
      <c r="H376" s="257"/>
      <c r="I376" s="284"/>
      <c r="J376" s="154"/>
      <c r="K376" s="154"/>
      <c r="L376" s="156"/>
      <c r="M376" s="154"/>
      <c r="N376" s="154"/>
      <c r="O376" s="154"/>
      <c r="P376" s="157"/>
      <c r="Q376" s="157"/>
      <c r="R376" s="157"/>
      <c r="S376" s="157"/>
      <c r="T376" s="157"/>
      <c r="U376" s="157"/>
      <c r="V376" s="158"/>
      <c r="W376" s="28"/>
    </row>
    <row r="377" spans="1:29" s="1" customFormat="1" hidden="1" x14ac:dyDescent="0.25">
      <c r="B377" s="255"/>
      <c r="C377" s="256"/>
      <c r="D377" s="256"/>
      <c r="E377" s="256"/>
      <c r="F377" s="285"/>
      <c r="G377" s="179"/>
      <c r="H377" s="257"/>
      <c r="I377" s="284"/>
      <c r="J377" s="154"/>
      <c r="K377" s="154"/>
      <c r="L377" s="156"/>
      <c r="M377" s="154"/>
      <c r="N377" s="154"/>
      <c r="O377" s="154"/>
      <c r="P377" s="157"/>
      <c r="Q377" s="157"/>
      <c r="R377" s="157"/>
      <c r="S377" s="157"/>
      <c r="T377" s="157"/>
      <c r="U377" s="157"/>
      <c r="V377" s="158"/>
      <c r="W377" s="28"/>
    </row>
    <row r="378" spans="1:29" s="1" customFormat="1" hidden="1" x14ac:dyDescent="0.25">
      <c r="B378" s="255"/>
      <c r="C378" s="256"/>
      <c r="D378" s="256"/>
      <c r="E378" s="256"/>
      <c r="F378" s="285"/>
      <c r="G378" s="179"/>
      <c r="H378" s="257"/>
      <c r="I378" s="284"/>
      <c r="J378" s="154"/>
      <c r="K378" s="154"/>
      <c r="L378" s="156"/>
      <c r="M378" s="154"/>
      <c r="N378" s="154"/>
      <c r="O378" s="154"/>
      <c r="P378" s="157"/>
      <c r="Q378" s="157"/>
      <c r="R378" s="157"/>
      <c r="S378" s="157"/>
      <c r="T378" s="157"/>
      <c r="U378" s="157"/>
      <c r="V378" s="158"/>
      <c r="W378" s="28"/>
    </row>
    <row r="379" spans="1:29" s="1" customFormat="1" hidden="1" x14ac:dyDescent="0.25">
      <c r="B379" s="255"/>
      <c r="C379" s="256"/>
      <c r="D379" s="256"/>
      <c r="E379" s="256"/>
      <c r="F379" s="285"/>
      <c r="G379" s="179"/>
      <c r="H379" s="286"/>
      <c r="I379" s="287"/>
      <c r="J379" s="235"/>
      <c r="K379" s="235"/>
      <c r="L379" s="156"/>
      <c r="M379" s="235"/>
      <c r="N379" s="235"/>
      <c r="O379" s="235"/>
      <c r="P379" s="237"/>
      <c r="Q379" s="237"/>
      <c r="R379" s="237"/>
      <c r="S379" s="237"/>
      <c r="T379" s="237"/>
      <c r="U379" s="237"/>
      <c r="V379" s="238"/>
    </row>
    <row r="380" spans="1:29" s="1" customFormat="1" hidden="1" x14ac:dyDescent="0.25">
      <c r="B380" s="259"/>
      <c r="C380" s="260"/>
      <c r="D380" s="260"/>
      <c r="E380" s="260"/>
      <c r="F380" s="260"/>
      <c r="G380" s="261" t="s">
        <v>120</v>
      </c>
      <c r="H380" s="288"/>
      <c r="I380" s="263">
        <f>SUM(I332:I379)</f>
        <v>68248500</v>
      </c>
      <c r="J380" s="180"/>
      <c r="K380" s="180">
        <f>SUM(K332:K379)</f>
        <v>31259920</v>
      </c>
      <c r="L380" s="264"/>
      <c r="M380" s="180">
        <f t="shared" ref="M380:T380" si="81">SUM(M332:M379)</f>
        <v>70413808.863999993</v>
      </c>
      <c r="N380" s="180">
        <f t="shared" si="81"/>
        <v>1225388.8639999994</v>
      </c>
      <c r="O380" s="180">
        <f t="shared" si="81"/>
        <v>7041380.8863999993</v>
      </c>
      <c r="P380" s="180">
        <f t="shared" si="81"/>
        <v>16877039.371919997</v>
      </c>
      <c r="Q380" s="180">
        <f t="shared" si="81"/>
        <v>2411005.6245600018</v>
      </c>
      <c r="R380" s="180">
        <f t="shared" si="81"/>
        <v>5626800</v>
      </c>
      <c r="S380" s="180">
        <f t="shared" si="81"/>
        <v>5847370.5599999996</v>
      </c>
      <c r="T380" s="180">
        <f t="shared" si="81"/>
        <v>8037805.6245599957</v>
      </c>
      <c r="U380" s="265"/>
      <c r="V380" s="266">
        <f>SUM(V332:V379)</f>
        <v>62376003.239440002</v>
      </c>
    </row>
    <row r="381" spans="1:29" s="1" customFormat="1" hidden="1" x14ac:dyDescent="0.25">
      <c r="B381" s="267"/>
      <c r="C381" s="267"/>
      <c r="D381" s="267"/>
      <c r="E381" s="267"/>
      <c r="F381" s="267"/>
      <c r="G381" s="268"/>
      <c r="H381" s="269"/>
      <c r="I381" s="270"/>
      <c r="J381" s="270"/>
      <c r="K381" s="270"/>
      <c r="L381" s="271"/>
      <c r="M381" s="270"/>
      <c r="N381" s="270"/>
      <c r="O381" s="270"/>
      <c r="P381" s="270"/>
      <c r="Q381" s="270"/>
      <c r="R381" s="270"/>
      <c r="S381" s="270"/>
      <c r="T381" s="270"/>
      <c r="U381" s="270"/>
      <c r="V381" s="270"/>
    </row>
    <row r="382" spans="1:29" s="1" customFormat="1" hidden="1" x14ac:dyDescent="0.25">
      <c r="B382" s="181"/>
      <c r="C382" s="181"/>
      <c r="D382" s="181"/>
      <c r="E382" s="181"/>
      <c r="F382" s="181"/>
      <c r="G382" s="182"/>
      <c r="H382" s="183"/>
      <c r="I382" s="184"/>
      <c r="J382" s="184"/>
      <c r="K382" s="184"/>
      <c r="L382" s="272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</row>
    <row r="383" spans="1:29" s="1" customFormat="1" hidden="1" x14ac:dyDescent="0.25">
      <c r="B383" s="181"/>
      <c r="C383" s="181"/>
      <c r="D383" s="181"/>
      <c r="E383" s="181"/>
      <c r="F383" s="181"/>
      <c r="G383" s="182"/>
      <c r="H383" s="183"/>
      <c r="I383" s="184"/>
      <c r="J383" s="184"/>
      <c r="K383" s="184"/>
      <c r="L383" s="272"/>
      <c r="M383" s="184"/>
      <c r="N383" s="184"/>
      <c r="O383" s="184"/>
      <c r="P383" s="184"/>
      <c r="Q383" s="184"/>
      <c r="R383" s="184"/>
      <c r="S383" s="184"/>
      <c r="T383" s="184"/>
      <c r="U383" s="184"/>
      <c r="V383" s="184"/>
    </row>
    <row r="384" spans="1:29" s="1" customFormat="1" hidden="1" x14ac:dyDescent="0.25">
      <c r="B384" s="181"/>
      <c r="C384" s="181"/>
      <c r="D384" s="181"/>
      <c r="E384" s="181"/>
      <c r="F384" s="181"/>
      <c r="G384" s="182"/>
      <c r="H384" s="183"/>
      <c r="I384" s="184"/>
      <c r="J384" s="184"/>
      <c r="K384" s="184"/>
      <c r="L384" s="272"/>
      <c r="M384" s="184"/>
      <c r="N384" s="184"/>
      <c r="O384" s="184"/>
      <c r="P384" s="184"/>
      <c r="Q384" s="184"/>
      <c r="R384" s="184"/>
      <c r="S384" s="184"/>
      <c r="T384" s="184"/>
      <c r="U384" s="184"/>
      <c r="V384" s="184"/>
    </row>
    <row r="385" spans="2:23" s="1" customFormat="1" hidden="1" x14ac:dyDescent="0.25">
      <c r="B385" s="181"/>
      <c r="C385" s="181"/>
      <c r="D385" s="181"/>
      <c r="E385" s="181"/>
      <c r="F385" s="181"/>
      <c r="G385" s="182"/>
      <c r="H385" s="183"/>
      <c r="I385" s="184"/>
      <c r="J385" s="184"/>
      <c r="K385" s="184"/>
      <c r="L385" s="272"/>
      <c r="M385" s="184"/>
      <c r="N385" s="184"/>
      <c r="O385" s="184"/>
      <c r="P385" s="184"/>
      <c r="Q385" s="184"/>
      <c r="R385" s="184"/>
      <c r="S385" s="184"/>
      <c r="T385" s="184"/>
      <c r="U385" s="184"/>
      <c r="V385" s="184"/>
    </row>
    <row r="386" spans="2:23" s="1" customFormat="1" hidden="1" x14ac:dyDescent="0.25">
      <c r="B386" s="181"/>
      <c r="C386" s="181"/>
      <c r="D386" s="181"/>
      <c r="E386" s="181"/>
      <c r="F386" s="181"/>
      <c r="G386" s="182"/>
      <c r="H386" s="183"/>
      <c r="I386" s="184"/>
      <c r="J386" s="184"/>
      <c r="K386" s="184"/>
      <c r="L386" s="272"/>
      <c r="M386" s="184"/>
      <c r="N386" s="184"/>
      <c r="O386" s="184"/>
      <c r="P386" s="184"/>
      <c r="Q386" s="184"/>
      <c r="R386" s="184"/>
      <c r="S386" s="184"/>
      <c r="T386" s="184"/>
      <c r="U386" s="184"/>
      <c r="V386" s="184"/>
    </row>
    <row r="387" spans="2:23" s="1" customFormat="1" hidden="1" x14ac:dyDescent="0.25">
      <c r="B387" s="181"/>
      <c r="C387" s="181"/>
      <c r="D387" s="181"/>
      <c r="E387" s="181"/>
      <c r="F387" s="181"/>
      <c r="G387" s="182"/>
      <c r="H387" s="183"/>
      <c r="I387" s="184"/>
      <c r="J387" s="184"/>
      <c r="K387" s="184"/>
      <c r="L387" s="272"/>
      <c r="M387" s="184"/>
      <c r="N387" s="184"/>
      <c r="O387" s="184"/>
      <c r="P387" s="184"/>
      <c r="Q387" s="184"/>
      <c r="R387" s="184"/>
      <c r="S387" s="184"/>
      <c r="T387" s="184"/>
      <c r="U387" s="184"/>
      <c r="V387" s="184"/>
    </row>
    <row r="388" spans="2:23" s="1" customFormat="1" hidden="1" x14ac:dyDescent="0.25">
      <c r="B388" s="181"/>
      <c r="C388" s="181"/>
      <c r="D388" s="181"/>
      <c r="E388" s="181"/>
      <c r="F388" s="181"/>
      <c r="G388" s="182"/>
      <c r="H388" s="183"/>
      <c r="I388" s="184"/>
      <c r="J388" s="184"/>
      <c r="K388" s="184"/>
      <c r="L388" s="272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</row>
    <row r="389" spans="2:23" s="1" customFormat="1" hidden="1" x14ac:dyDescent="0.25">
      <c r="B389" s="181"/>
      <c r="C389" s="181"/>
      <c r="D389" s="181"/>
      <c r="E389" s="181"/>
      <c r="F389" s="181"/>
      <c r="G389" s="182"/>
      <c r="H389" s="183"/>
      <c r="I389" s="184"/>
      <c r="J389" s="184"/>
      <c r="K389" s="184"/>
      <c r="L389" s="272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</row>
    <row r="390" spans="2:23" s="1" customFormat="1" hidden="1" x14ac:dyDescent="0.25">
      <c r="B390" s="181"/>
      <c r="C390" s="181"/>
      <c r="D390" s="181"/>
      <c r="E390" s="181"/>
      <c r="F390" s="181"/>
      <c r="G390" s="182"/>
      <c r="H390" s="183"/>
      <c r="I390" s="184"/>
      <c r="J390" s="184"/>
      <c r="K390" s="184"/>
      <c r="L390" s="272"/>
      <c r="M390" s="184"/>
      <c r="N390" s="184"/>
      <c r="O390" s="184"/>
      <c r="P390" s="184"/>
      <c r="Q390" s="184"/>
      <c r="R390" s="184"/>
      <c r="S390" s="184"/>
      <c r="T390" s="184"/>
      <c r="U390" s="184"/>
      <c r="V390" s="184"/>
    </row>
    <row r="391" spans="2:23" s="1" customFormat="1" hidden="1" x14ac:dyDescent="0.25">
      <c r="B391" s="181"/>
      <c r="C391" s="181"/>
      <c r="D391" s="181"/>
      <c r="E391" s="181"/>
      <c r="F391" s="181"/>
      <c r="G391" s="182"/>
      <c r="H391" s="183"/>
      <c r="I391" s="184"/>
      <c r="J391" s="184"/>
      <c r="K391" s="184"/>
      <c r="L391" s="272"/>
      <c r="M391" s="184"/>
      <c r="N391" s="184"/>
      <c r="O391" s="184"/>
      <c r="P391" s="184"/>
      <c r="Q391" s="184"/>
      <c r="R391" s="184"/>
      <c r="S391" s="184"/>
      <c r="T391" s="184"/>
      <c r="U391" s="184"/>
      <c r="V391" s="184"/>
    </row>
    <row r="392" spans="2:23" s="1" customFormat="1" hidden="1" x14ac:dyDescent="0.25">
      <c r="B392" s="191"/>
      <c r="C392" s="192"/>
      <c r="D392" s="192"/>
      <c r="E392" s="192"/>
      <c r="F392" s="193"/>
      <c r="G392" s="194"/>
      <c r="H392" s="196" t="s">
        <v>7</v>
      </c>
      <c r="I392" s="196"/>
      <c r="J392" s="196" t="s">
        <v>13</v>
      </c>
      <c r="K392" s="196" t="s">
        <v>14</v>
      </c>
      <c r="L392" s="197" t="s">
        <v>15</v>
      </c>
      <c r="M392" s="196" t="s">
        <v>16</v>
      </c>
      <c r="N392" s="196"/>
      <c r="O392" s="196" t="s">
        <v>16</v>
      </c>
      <c r="P392" s="196" t="s">
        <v>17</v>
      </c>
      <c r="Q392" s="196" t="s">
        <v>18</v>
      </c>
      <c r="R392" s="196" t="s">
        <v>18</v>
      </c>
      <c r="S392" s="196" t="s">
        <v>19</v>
      </c>
      <c r="T392" s="196" t="s">
        <v>18</v>
      </c>
      <c r="U392" s="196" t="s">
        <v>13</v>
      </c>
      <c r="V392" s="196" t="s">
        <v>16</v>
      </c>
    </row>
    <row r="393" spans="2:23" s="1" customFormat="1" hidden="1" x14ac:dyDescent="0.25">
      <c r="B393" s="424" t="s">
        <v>20</v>
      </c>
      <c r="C393" s="425"/>
      <c r="D393" s="425"/>
      <c r="E393" s="425"/>
      <c r="F393" s="426"/>
      <c r="G393" s="198" t="s">
        <v>21</v>
      </c>
      <c r="H393" s="200" t="s">
        <v>22</v>
      </c>
      <c r="I393" s="200" t="s">
        <v>23</v>
      </c>
      <c r="J393" s="200" t="s">
        <v>24</v>
      </c>
      <c r="K393" s="200" t="s">
        <v>25</v>
      </c>
      <c r="L393" s="201" t="s">
        <v>6</v>
      </c>
      <c r="M393" s="200" t="s">
        <v>26</v>
      </c>
      <c r="N393" s="200" t="s">
        <v>27</v>
      </c>
      <c r="O393" s="200" t="s">
        <v>28</v>
      </c>
      <c r="P393" s="200" t="s">
        <v>25</v>
      </c>
      <c r="Q393" s="200" t="s">
        <v>29</v>
      </c>
      <c r="R393" s="200" t="s">
        <v>30</v>
      </c>
      <c r="S393" s="200" t="s">
        <v>6</v>
      </c>
      <c r="T393" s="200" t="s">
        <v>29</v>
      </c>
      <c r="U393" s="200" t="s">
        <v>31</v>
      </c>
      <c r="V393" s="200" t="s">
        <v>32</v>
      </c>
    </row>
    <row r="394" spans="2:23" s="1" customFormat="1" hidden="1" x14ac:dyDescent="0.25">
      <c r="B394" s="202"/>
      <c r="C394" s="203"/>
      <c r="D394" s="203"/>
      <c r="E394" s="203"/>
      <c r="F394" s="204"/>
      <c r="G394" s="205"/>
      <c r="H394" s="206" t="s">
        <v>33</v>
      </c>
      <c r="I394" s="206"/>
      <c r="J394" s="206" t="s">
        <v>34</v>
      </c>
      <c r="K394" s="206" t="s">
        <v>2</v>
      </c>
      <c r="L394" s="207" t="s">
        <v>14</v>
      </c>
      <c r="M394" s="206"/>
      <c r="N394" s="206"/>
      <c r="O394" s="206" t="s">
        <v>35</v>
      </c>
      <c r="P394" s="206" t="s">
        <v>36</v>
      </c>
      <c r="Q394" s="206" t="s">
        <v>37</v>
      </c>
      <c r="R394" s="206"/>
      <c r="S394" s="206" t="s">
        <v>14</v>
      </c>
      <c r="T394" s="206"/>
      <c r="U394" s="206" t="s">
        <v>38</v>
      </c>
      <c r="V394" s="206" t="s">
        <v>39</v>
      </c>
    </row>
    <row r="395" spans="2:23" s="1" customFormat="1" hidden="1" x14ac:dyDescent="0.25">
      <c r="B395" s="255"/>
      <c r="C395" s="256"/>
      <c r="D395" s="256"/>
      <c r="E395" s="256"/>
      <c r="F395" s="176"/>
      <c r="G395" s="289" t="str">
        <f>G380</f>
        <v>Transporte</v>
      </c>
      <c r="H395" s="277"/>
      <c r="I395" s="290">
        <f>I380</f>
        <v>68248500</v>
      </c>
      <c r="J395" s="290"/>
      <c r="K395" s="290">
        <f>K380</f>
        <v>31259920</v>
      </c>
      <c r="L395" s="291"/>
      <c r="M395" s="290">
        <f t="shared" ref="M395:T395" si="82">M380</f>
        <v>70413808.863999993</v>
      </c>
      <c r="N395" s="290">
        <f t="shared" si="82"/>
        <v>1225388.8639999994</v>
      </c>
      <c r="O395" s="290">
        <f t="shared" si="82"/>
        <v>7041380.8863999993</v>
      </c>
      <c r="P395" s="290">
        <f t="shared" si="82"/>
        <v>16877039.371919997</v>
      </c>
      <c r="Q395" s="290">
        <f t="shared" si="82"/>
        <v>2411005.6245600018</v>
      </c>
      <c r="R395" s="290">
        <f t="shared" si="82"/>
        <v>5626800</v>
      </c>
      <c r="S395" s="290">
        <f t="shared" si="82"/>
        <v>5847370.5599999996</v>
      </c>
      <c r="T395" s="290">
        <f t="shared" si="82"/>
        <v>8037805.6245599957</v>
      </c>
      <c r="U395" s="292"/>
      <c r="V395" s="293">
        <f>V380</f>
        <v>62376003.239440002</v>
      </c>
    </row>
    <row r="396" spans="2:23" s="1" customFormat="1" hidden="1" x14ac:dyDescent="0.25">
      <c r="B396" s="255"/>
      <c r="C396" s="256"/>
      <c r="D396" s="256"/>
      <c r="E396" s="256"/>
      <c r="F396" s="176"/>
      <c r="G396" s="175"/>
      <c r="H396" s="227"/>
      <c r="I396" s="235"/>
      <c r="J396" s="235"/>
      <c r="K396" s="154"/>
      <c r="L396" s="156"/>
      <c r="M396" s="154"/>
      <c r="N396" s="154"/>
      <c r="O396" s="154"/>
      <c r="P396" s="157"/>
      <c r="Q396" s="157"/>
      <c r="R396" s="157"/>
      <c r="S396" s="157"/>
      <c r="T396" s="157"/>
      <c r="U396" s="157"/>
      <c r="V396" s="158"/>
      <c r="W396" s="28"/>
    </row>
    <row r="397" spans="2:23" s="1" customFormat="1" hidden="1" x14ac:dyDescent="0.25">
      <c r="B397" s="255"/>
      <c r="C397" s="256"/>
      <c r="D397" s="256"/>
      <c r="E397" s="256"/>
      <c r="F397" s="176"/>
      <c r="G397" s="175"/>
      <c r="H397" s="294"/>
      <c r="I397" s="235"/>
      <c r="J397" s="235"/>
      <c r="K397" s="154"/>
      <c r="L397" s="156"/>
      <c r="M397" s="154"/>
      <c r="N397" s="154"/>
      <c r="O397" s="154"/>
      <c r="P397" s="157"/>
      <c r="Q397" s="157"/>
      <c r="R397" s="157"/>
      <c r="S397" s="157"/>
      <c r="T397" s="157"/>
      <c r="U397" s="157"/>
      <c r="V397" s="158"/>
      <c r="W397" s="28"/>
    </row>
    <row r="398" spans="2:23" s="1" customFormat="1" hidden="1" x14ac:dyDescent="0.25">
      <c r="B398" s="255"/>
      <c r="C398" s="256"/>
      <c r="D398" s="256"/>
      <c r="E398" s="256"/>
      <c r="F398" s="176"/>
      <c r="G398" s="175"/>
      <c r="H398" s="294"/>
      <c r="I398" s="235"/>
      <c r="J398" s="235"/>
      <c r="K398" s="154"/>
      <c r="L398" s="156"/>
      <c r="M398" s="154"/>
      <c r="N398" s="154"/>
      <c r="O398" s="154"/>
      <c r="P398" s="157"/>
      <c r="Q398" s="157"/>
      <c r="R398" s="157"/>
      <c r="S398" s="157"/>
      <c r="T398" s="157"/>
      <c r="U398" s="157"/>
      <c r="V398" s="158"/>
      <c r="W398" s="28"/>
    </row>
    <row r="399" spans="2:23" s="1" customFormat="1" hidden="1" x14ac:dyDescent="0.25">
      <c r="B399" s="255"/>
      <c r="C399" s="256"/>
      <c r="D399" s="256"/>
      <c r="E399" s="256"/>
      <c r="F399" s="176"/>
      <c r="G399" s="175"/>
      <c r="H399" s="294"/>
      <c r="I399" s="235"/>
      <c r="J399" s="235"/>
      <c r="K399" s="154"/>
      <c r="L399" s="156"/>
      <c r="M399" s="154"/>
      <c r="N399" s="154"/>
      <c r="O399" s="154"/>
      <c r="P399" s="157"/>
      <c r="Q399" s="157"/>
      <c r="R399" s="157"/>
      <c r="S399" s="157"/>
      <c r="T399" s="157"/>
      <c r="U399" s="157"/>
      <c r="V399" s="158"/>
      <c r="W399" s="28"/>
    </row>
    <row r="400" spans="2:23" s="1" customFormat="1" hidden="1" x14ac:dyDescent="0.25">
      <c r="B400" s="255"/>
      <c r="C400" s="256"/>
      <c r="D400" s="256"/>
      <c r="E400" s="256"/>
      <c r="F400" s="176"/>
      <c r="G400" s="295"/>
      <c r="H400" s="294"/>
      <c r="I400" s="235"/>
      <c r="J400" s="235"/>
      <c r="K400" s="154"/>
      <c r="L400" s="156"/>
      <c r="M400" s="154"/>
      <c r="N400" s="154"/>
      <c r="O400" s="154"/>
      <c r="P400" s="157"/>
      <c r="Q400" s="157"/>
      <c r="R400" s="157"/>
      <c r="S400" s="157"/>
      <c r="T400" s="157"/>
      <c r="U400" s="157"/>
      <c r="V400" s="158"/>
      <c r="W400" s="28"/>
    </row>
    <row r="401" spans="2:23" s="1" customFormat="1" hidden="1" x14ac:dyDescent="0.25">
      <c r="B401" s="255"/>
      <c r="C401" s="256"/>
      <c r="D401" s="256"/>
      <c r="E401" s="256"/>
      <c r="F401" s="176"/>
      <c r="G401" s="175"/>
      <c r="H401" s="294"/>
      <c r="I401" s="235"/>
      <c r="J401" s="235"/>
      <c r="K401" s="154"/>
      <c r="L401" s="156"/>
      <c r="M401" s="154"/>
      <c r="N401" s="154"/>
      <c r="O401" s="154"/>
      <c r="P401" s="157"/>
      <c r="Q401" s="157"/>
      <c r="R401" s="157"/>
      <c r="S401" s="157"/>
      <c r="T401" s="157"/>
      <c r="U401" s="157"/>
      <c r="V401" s="158"/>
      <c r="W401" s="28"/>
    </row>
    <row r="402" spans="2:23" s="1" customFormat="1" hidden="1" x14ac:dyDescent="0.25">
      <c r="B402" s="255"/>
      <c r="C402" s="256"/>
      <c r="D402" s="256"/>
      <c r="E402" s="256"/>
      <c r="F402" s="176"/>
      <c r="G402" s="175"/>
      <c r="H402" s="294"/>
      <c r="I402" s="235"/>
      <c r="J402" s="235"/>
      <c r="K402" s="154"/>
      <c r="L402" s="156"/>
      <c r="M402" s="154"/>
      <c r="N402" s="154"/>
      <c r="O402" s="154"/>
      <c r="P402" s="157"/>
      <c r="Q402" s="157"/>
      <c r="R402" s="157"/>
      <c r="S402" s="157"/>
      <c r="T402" s="157"/>
      <c r="U402" s="157"/>
      <c r="V402" s="158"/>
      <c r="W402" s="28"/>
    </row>
    <row r="403" spans="2:23" s="1" customFormat="1" hidden="1" x14ac:dyDescent="0.25">
      <c r="B403" s="255"/>
      <c r="C403" s="256"/>
      <c r="D403" s="256"/>
      <c r="E403" s="256"/>
      <c r="F403" s="176"/>
      <c r="G403" s="175"/>
      <c r="H403" s="294"/>
      <c r="I403" s="235"/>
      <c r="J403" s="235"/>
      <c r="K403" s="154"/>
      <c r="L403" s="156"/>
      <c r="M403" s="154"/>
      <c r="N403" s="154"/>
      <c r="O403" s="154"/>
      <c r="P403" s="157"/>
      <c r="Q403" s="157"/>
      <c r="R403" s="157"/>
      <c r="S403" s="157"/>
      <c r="T403" s="157"/>
      <c r="U403" s="157"/>
      <c r="V403" s="158"/>
      <c r="W403" s="28"/>
    </row>
    <row r="404" spans="2:23" s="1" customFormat="1" hidden="1" x14ac:dyDescent="0.25">
      <c r="B404" s="255"/>
      <c r="C404" s="256"/>
      <c r="D404" s="256"/>
      <c r="E404" s="256"/>
      <c r="F404" s="176"/>
      <c r="G404" s="175"/>
      <c r="H404" s="294"/>
      <c r="I404" s="235"/>
      <c r="J404" s="235"/>
      <c r="K404" s="154"/>
      <c r="L404" s="156"/>
      <c r="M404" s="154"/>
      <c r="N404" s="154"/>
      <c r="O404" s="154"/>
      <c r="P404" s="157"/>
      <c r="Q404" s="157"/>
      <c r="R404" s="157"/>
      <c r="S404" s="157"/>
      <c r="T404" s="157"/>
      <c r="U404" s="157"/>
      <c r="V404" s="158"/>
      <c r="W404" s="28"/>
    </row>
    <row r="405" spans="2:23" s="1" customFormat="1" hidden="1" x14ac:dyDescent="0.25">
      <c r="B405" s="255"/>
      <c r="C405" s="256"/>
      <c r="D405" s="256"/>
      <c r="E405" s="256"/>
      <c r="F405" s="176"/>
      <c r="G405" s="175"/>
      <c r="H405" s="294"/>
      <c r="I405" s="235"/>
      <c r="J405" s="235"/>
      <c r="K405" s="154"/>
      <c r="L405" s="156"/>
      <c r="M405" s="154"/>
      <c r="N405" s="154"/>
      <c r="O405" s="154"/>
      <c r="P405" s="157"/>
      <c r="Q405" s="157"/>
      <c r="R405" s="157"/>
      <c r="S405" s="157"/>
      <c r="T405" s="157"/>
      <c r="U405" s="157"/>
      <c r="V405" s="158"/>
      <c r="W405" s="28"/>
    </row>
    <row r="406" spans="2:23" s="1" customFormat="1" hidden="1" x14ac:dyDescent="0.25">
      <c r="B406" s="255"/>
      <c r="C406" s="256"/>
      <c r="D406" s="256"/>
      <c r="E406" s="256"/>
      <c r="F406" s="176"/>
      <c r="G406" s="175"/>
      <c r="H406" s="294"/>
      <c r="I406" s="235"/>
      <c r="J406" s="235"/>
      <c r="K406" s="154"/>
      <c r="L406" s="156"/>
      <c r="M406" s="154"/>
      <c r="N406" s="154"/>
      <c r="O406" s="154"/>
      <c r="P406" s="157"/>
      <c r="Q406" s="157"/>
      <c r="R406" s="157"/>
      <c r="S406" s="157"/>
      <c r="T406" s="157"/>
      <c r="U406" s="157"/>
      <c r="V406" s="158"/>
      <c r="W406" s="28"/>
    </row>
    <row r="407" spans="2:23" s="1" customFormat="1" hidden="1" x14ac:dyDescent="0.25">
      <c r="B407" s="255"/>
      <c r="C407" s="256"/>
      <c r="D407" s="256"/>
      <c r="E407" s="256"/>
      <c r="F407" s="176"/>
      <c r="G407" s="175"/>
      <c r="H407" s="294"/>
      <c r="I407" s="235"/>
      <c r="J407" s="235"/>
      <c r="K407" s="154"/>
      <c r="L407" s="156"/>
      <c r="M407" s="154"/>
      <c r="N407" s="154"/>
      <c r="O407" s="154"/>
      <c r="P407" s="157"/>
      <c r="Q407" s="157"/>
      <c r="R407" s="157"/>
      <c r="S407" s="157"/>
      <c r="T407" s="157"/>
      <c r="U407" s="157"/>
      <c r="V407" s="158"/>
      <c r="W407" s="28"/>
    </row>
    <row r="408" spans="2:23" s="1" customFormat="1" hidden="1" x14ac:dyDescent="0.25">
      <c r="B408" s="255"/>
      <c r="C408" s="256"/>
      <c r="D408" s="256"/>
      <c r="E408" s="256"/>
      <c r="F408" s="176"/>
      <c r="G408" s="175"/>
      <c r="H408" s="294"/>
      <c r="I408" s="235"/>
      <c r="J408" s="235"/>
      <c r="K408" s="154"/>
      <c r="L408" s="156"/>
      <c r="M408" s="154"/>
      <c r="N408" s="154"/>
      <c r="O408" s="154"/>
      <c r="P408" s="157"/>
      <c r="Q408" s="157"/>
      <c r="R408" s="157"/>
      <c r="S408" s="157"/>
      <c r="T408" s="157"/>
      <c r="U408" s="157"/>
      <c r="V408" s="158"/>
      <c r="W408" s="28"/>
    </row>
    <row r="409" spans="2:23" s="1" customFormat="1" hidden="1" x14ac:dyDescent="0.25">
      <c r="B409" s="255"/>
      <c r="C409" s="256"/>
      <c r="D409" s="256"/>
      <c r="E409" s="256"/>
      <c r="F409" s="176"/>
      <c r="G409" s="175"/>
      <c r="H409" s="294"/>
      <c r="I409" s="235"/>
      <c r="J409" s="235"/>
      <c r="K409" s="154"/>
      <c r="L409" s="156"/>
      <c r="M409" s="154"/>
      <c r="N409" s="154"/>
      <c r="O409" s="154"/>
      <c r="P409" s="157"/>
      <c r="Q409" s="157"/>
      <c r="R409" s="157"/>
      <c r="S409" s="157"/>
      <c r="T409" s="157"/>
      <c r="U409" s="157"/>
      <c r="V409" s="158"/>
      <c r="W409" s="28"/>
    </row>
    <row r="410" spans="2:23" s="1" customFormat="1" hidden="1" x14ac:dyDescent="0.25">
      <c r="B410" s="255"/>
      <c r="C410" s="256"/>
      <c r="D410" s="256"/>
      <c r="E410" s="256"/>
      <c r="F410" s="176"/>
      <c r="G410" s="175"/>
      <c r="H410" s="294"/>
      <c r="I410" s="235"/>
      <c r="J410" s="235"/>
      <c r="K410" s="154"/>
      <c r="L410" s="156"/>
      <c r="M410" s="154"/>
      <c r="N410" s="154"/>
      <c r="O410" s="154"/>
      <c r="P410" s="157"/>
      <c r="Q410" s="157"/>
      <c r="R410" s="157"/>
      <c r="S410" s="157"/>
      <c r="T410" s="157"/>
      <c r="U410" s="157"/>
      <c r="V410" s="158"/>
      <c r="W410" s="28"/>
    </row>
    <row r="411" spans="2:23" s="1" customFormat="1" hidden="1" x14ac:dyDescent="0.25">
      <c r="B411" s="255"/>
      <c r="C411" s="256"/>
      <c r="D411" s="256"/>
      <c r="E411" s="256"/>
      <c r="F411" s="176"/>
      <c r="G411" s="175"/>
      <c r="H411" s="294"/>
      <c r="I411" s="235"/>
      <c r="J411" s="235"/>
      <c r="K411" s="154"/>
      <c r="L411" s="156"/>
      <c r="M411" s="154"/>
      <c r="N411" s="154"/>
      <c r="O411" s="154"/>
      <c r="P411" s="157"/>
      <c r="Q411" s="157"/>
      <c r="R411" s="157"/>
      <c r="S411" s="157"/>
      <c r="T411" s="157"/>
      <c r="U411" s="157"/>
      <c r="V411" s="158"/>
      <c r="W411" s="28"/>
    </row>
    <row r="412" spans="2:23" s="1" customFormat="1" hidden="1" x14ac:dyDescent="0.25">
      <c r="B412" s="255"/>
      <c r="C412" s="256"/>
      <c r="D412" s="256"/>
      <c r="E412" s="256"/>
      <c r="F412" s="176"/>
      <c r="G412" s="175"/>
      <c r="H412" s="294"/>
      <c r="I412" s="235"/>
      <c r="J412" s="235"/>
      <c r="K412" s="154"/>
      <c r="L412" s="156"/>
      <c r="M412" s="154"/>
      <c r="N412" s="154"/>
      <c r="O412" s="154"/>
      <c r="P412" s="157"/>
      <c r="Q412" s="157"/>
      <c r="R412" s="157"/>
      <c r="S412" s="157"/>
      <c r="T412" s="157"/>
      <c r="U412" s="157"/>
      <c r="V412" s="158"/>
      <c r="W412" s="28"/>
    </row>
    <row r="413" spans="2:23" s="1" customFormat="1" hidden="1" x14ac:dyDescent="0.25">
      <c r="B413" s="255"/>
      <c r="C413" s="256"/>
      <c r="D413" s="256"/>
      <c r="E413" s="256"/>
      <c r="F413" s="176"/>
      <c r="G413" s="175"/>
      <c r="H413" s="294"/>
      <c r="I413" s="235"/>
      <c r="J413" s="235"/>
      <c r="K413" s="154"/>
      <c r="L413" s="156"/>
      <c r="M413" s="154"/>
      <c r="N413" s="154"/>
      <c r="O413" s="154"/>
      <c r="P413" s="157"/>
      <c r="Q413" s="157"/>
      <c r="R413" s="157"/>
      <c r="S413" s="157"/>
      <c r="T413" s="157"/>
      <c r="U413" s="157"/>
      <c r="V413" s="158"/>
      <c r="W413" s="28"/>
    </row>
    <row r="414" spans="2:23" s="1" customFormat="1" hidden="1" x14ac:dyDescent="0.25">
      <c r="B414" s="255"/>
      <c r="C414" s="256"/>
      <c r="D414" s="256"/>
      <c r="E414" s="256"/>
      <c r="F414" s="176"/>
      <c r="G414" s="175"/>
      <c r="H414" s="294"/>
      <c r="I414" s="235"/>
      <c r="J414" s="235"/>
      <c r="K414" s="154"/>
      <c r="L414" s="156"/>
      <c r="M414" s="154"/>
      <c r="N414" s="154"/>
      <c r="O414" s="154"/>
      <c r="P414" s="157"/>
      <c r="Q414" s="157"/>
      <c r="R414" s="157"/>
      <c r="S414" s="157"/>
      <c r="T414" s="157"/>
      <c r="U414" s="157"/>
      <c r="V414" s="158"/>
      <c r="W414" s="28"/>
    </row>
    <row r="415" spans="2:23" s="1" customFormat="1" hidden="1" x14ac:dyDescent="0.25">
      <c r="B415" s="255"/>
      <c r="C415" s="256"/>
      <c r="D415" s="256"/>
      <c r="E415" s="256"/>
      <c r="F415" s="176"/>
      <c r="G415" s="175"/>
      <c r="H415" s="294"/>
      <c r="I415" s="235"/>
      <c r="J415" s="235"/>
      <c r="K415" s="154"/>
      <c r="L415" s="156"/>
      <c r="M415" s="154"/>
      <c r="N415" s="154"/>
      <c r="O415" s="154"/>
      <c r="P415" s="157"/>
      <c r="Q415" s="157"/>
      <c r="R415" s="157"/>
      <c r="S415" s="157"/>
      <c r="T415" s="157"/>
      <c r="U415" s="157"/>
      <c r="V415" s="158"/>
      <c r="W415" s="28"/>
    </row>
    <row r="416" spans="2:23" s="1" customFormat="1" hidden="1" x14ac:dyDescent="0.25">
      <c r="B416" s="255"/>
      <c r="C416" s="256"/>
      <c r="D416" s="256"/>
      <c r="E416" s="256"/>
      <c r="F416" s="176"/>
      <c r="G416" s="175"/>
      <c r="H416" s="294"/>
      <c r="I416" s="235"/>
      <c r="J416" s="235"/>
      <c r="K416" s="154"/>
      <c r="L416" s="156"/>
      <c r="M416" s="154"/>
      <c r="N416" s="154"/>
      <c r="O416" s="154"/>
      <c r="P416" s="157"/>
      <c r="Q416" s="157"/>
      <c r="R416" s="157"/>
      <c r="S416" s="157"/>
      <c r="T416" s="157"/>
      <c r="U416" s="157"/>
      <c r="V416" s="158"/>
      <c r="W416" s="28"/>
    </row>
    <row r="417" spans="2:23" s="1" customFormat="1" hidden="1" x14ac:dyDescent="0.25">
      <c r="B417" s="255"/>
      <c r="C417" s="256"/>
      <c r="D417" s="256"/>
      <c r="E417" s="256"/>
      <c r="F417" s="176"/>
      <c r="G417" s="175"/>
      <c r="H417" s="294"/>
      <c r="I417" s="235"/>
      <c r="J417" s="235"/>
      <c r="K417" s="154"/>
      <c r="L417" s="156"/>
      <c r="M417" s="154"/>
      <c r="N417" s="154"/>
      <c r="O417" s="154"/>
      <c r="P417" s="157"/>
      <c r="Q417" s="157"/>
      <c r="R417" s="157"/>
      <c r="S417" s="157"/>
      <c r="T417" s="157"/>
      <c r="U417" s="157"/>
      <c r="V417" s="158"/>
      <c r="W417" s="28"/>
    </row>
    <row r="418" spans="2:23" s="1" customFormat="1" hidden="1" x14ac:dyDescent="0.25">
      <c r="B418" s="255"/>
      <c r="C418" s="256"/>
      <c r="D418" s="256"/>
      <c r="E418" s="256"/>
      <c r="F418" s="176"/>
      <c r="G418" s="175"/>
      <c r="H418" s="294"/>
      <c r="I418" s="235"/>
      <c r="J418" s="235"/>
      <c r="K418" s="154"/>
      <c r="L418" s="156"/>
      <c r="M418" s="154"/>
      <c r="N418" s="154"/>
      <c r="O418" s="154"/>
      <c r="P418" s="157"/>
      <c r="Q418" s="157"/>
      <c r="R418" s="157"/>
      <c r="S418" s="157"/>
      <c r="T418" s="157"/>
      <c r="U418" s="157"/>
      <c r="V418" s="158"/>
      <c r="W418" s="28"/>
    </row>
    <row r="419" spans="2:23" s="1" customFormat="1" hidden="1" x14ac:dyDescent="0.25">
      <c r="B419" s="255"/>
      <c r="C419" s="256"/>
      <c r="D419" s="256"/>
      <c r="E419" s="256"/>
      <c r="F419" s="176"/>
      <c r="G419" s="175"/>
      <c r="H419" s="294"/>
      <c r="I419" s="235"/>
      <c r="J419" s="235"/>
      <c r="K419" s="154"/>
      <c r="L419" s="156"/>
      <c r="M419" s="154"/>
      <c r="N419" s="154"/>
      <c r="O419" s="154"/>
      <c r="P419" s="157"/>
      <c r="Q419" s="157"/>
      <c r="R419" s="157"/>
      <c r="S419" s="157"/>
      <c r="T419" s="157"/>
      <c r="U419" s="157"/>
      <c r="V419" s="158"/>
      <c r="W419" s="28"/>
    </row>
    <row r="420" spans="2:23" s="1" customFormat="1" hidden="1" x14ac:dyDescent="0.25">
      <c r="B420" s="255"/>
      <c r="C420" s="256"/>
      <c r="D420" s="256"/>
      <c r="E420" s="256"/>
      <c r="F420" s="176"/>
      <c r="G420" s="175"/>
      <c r="H420" s="294"/>
      <c r="I420" s="235"/>
      <c r="J420" s="235"/>
      <c r="K420" s="154"/>
      <c r="L420" s="156"/>
      <c r="M420" s="154"/>
      <c r="N420" s="154"/>
      <c r="O420" s="154"/>
      <c r="P420" s="157"/>
      <c r="Q420" s="157"/>
      <c r="R420" s="157"/>
      <c r="S420" s="157"/>
      <c r="T420" s="157"/>
      <c r="U420" s="157"/>
      <c r="V420" s="158"/>
      <c r="W420" s="28"/>
    </row>
    <row r="421" spans="2:23" s="1" customFormat="1" hidden="1" x14ac:dyDescent="0.25">
      <c r="B421" s="255"/>
      <c r="C421" s="256"/>
      <c r="D421" s="256"/>
      <c r="E421" s="256"/>
      <c r="F421" s="176"/>
      <c r="G421" s="175"/>
      <c r="H421" s="294"/>
      <c r="I421" s="235"/>
      <c r="J421" s="235"/>
      <c r="K421" s="154"/>
      <c r="L421" s="156"/>
      <c r="M421" s="154"/>
      <c r="N421" s="154"/>
      <c r="O421" s="154"/>
      <c r="P421" s="157"/>
      <c r="Q421" s="157"/>
      <c r="R421" s="157"/>
      <c r="S421" s="157"/>
      <c r="T421" s="157"/>
      <c r="U421" s="157"/>
      <c r="V421" s="158"/>
      <c r="W421" s="28"/>
    </row>
    <row r="422" spans="2:23" s="1" customFormat="1" hidden="1" x14ac:dyDescent="0.25">
      <c r="B422" s="255"/>
      <c r="C422" s="256"/>
      <c r="D422" s="256"/>
      <c r="E422" s="256"/>
      <c r="F422" s="176"/>
      <c r="G422" s="175"/>
      <c r="H422" s="294"/>
      <c r="I422" s="235"/>
      <c r="J422" s="235"/>
      <c r="K422" s="154"/>
      <c r="L422" s="156"/>
      <c r="M422" s="154"/>
      <c r="N422" s="154"/>
      <c r="O422" s="154"/>
      <c r="P422" s="157"/>
      <c r="Q422" s="157"/>
      <c r="R422" s="157"/>
      <c r="S422" s="157"/>
      <c r="T422" s="157"/>
      <c r="U422" s="157"/>
      <c r="V422" s="158"/>
      <c r="W422" s="28"/>
    </row>
    <row r="423" spans="2:23" s="1" customFormat="1" hidden="1" x14ac:dyDescent="0.25">
      <c r="B423" s="255"/>
      <c r="C423" s="256"/>
      <c r="D423" s="256"/>
      <c r="E423" s="256"/>
      <c r="F423" s="176"/>
      <c r="G423" s="175"/>
      <c r="H423" s="294"/>
      <c r="I423" s="235"/>
      <c r="J423" s="235"/>
      <c r="K423" s="154"/>
      <c r="L423" s="156"/>
      <c r="M423" s="154"/>
      <c r="N423" s="154"/>
      <c r="O423" s="154"/>
      <c r="P423" s="157"/>
      <c r="Q423" s="157"/>
      <c r="R423" s="157"/>
      <c r="S423" s="157"/>
      <c r="T423" s="157"/>
      <c r="U423" s="157"/>
      <c r="V423" s="158"/>
      <c r="W423" s="28"/>
    </row>
    <row r="424" spans="2:23" s="1" customFormat="1" hidden="1" x14ac:dyDescent="0.25">
      <c r="B424" s="255"/>
      <c r="C424" s="256"/>
      <c r="D424" s="256"/>
      <c r="E424" s="256"/>
      <c r="F424" s="176"/>
      <c r="G424" s="175"/>
      <c r="H424" s="294"/>
      <c r="I424" s="235"/>
      <c r="J424" s="235"/>
      <c r="K424" s="154"/>
      <c r="L424" s="156"/>
      <c r="M424" s="154"/>
      <c r="N424" s="154"/>
      <c r="O424" s="154"/>
      <c r="P424" s="157"/>
      <c r="Q424" s="157"/>
      <c r="R424" s="157"/>
      <c r="S424" s="157"/>
      <c r="T424" s="157"/>
      <c r="U424" s="157"/>
      <c r="V424" s="158"/>
      <c r="W424" s="28"/>
    </row>
    <row r="425" spans="2:23" s="1" customFormat="1" hidden="1" x14ac:dyDescent="0.25">
      <c r="B425" s="255"/>
      <c r="C425" s="256"/>
      <c r="D425" s="256"/>
      <c r="E425" s="256"/>
      <c r="F425" s="176"/>
      <c r="G425" s="175"/>
      <c r="H425" s="294"/>
      <c r="I425" s="235"/>
      <c r="J425" s="235"/>
      <c r="K425" s="154"/>
      <c r="L425" s="156"/>
      <c r="M425" s="154"/>
      <c r="N425" s="154"/>
      <c r="O425" s="154"/>
      <c r="P425" s="157"/>
      <c r="Q425" s="157"/>
      <c r="R425" s="157"/>
      <c r="S425" s="157"/>
      <c r="T425" s="157"/>
      <c r="U425" s="157"/>
      <c r="V425" s="158"/>
      <c r="W425" s="28"/>
    </row>
    <row r="426" spans="2:23" s="1" customFormat="1" hidden="1" x14ac:dyDescent="0.25">
      <c r="B426" s="255"/>
      <c r="C426" s="256"/>
      <c r="D426" s="256"/>
      <c r="E426" s="256"/>
      <c r="F426" s="176"/>
      <c r="G426" s="175"/>
      <c r="H426" s="294"/>
      <c r="I426" s="235"/>
      <c r="J426" s="235"/>
      <c r="K426" s="154"/>
      <c r="L426" s="156"/>
      <c r="M426" s="154"/>
      <c r="N426" s="154"/>
      <c r="O426" s="154"/>
      <c r="P426" s="157"/>
      <c r="Q426" s="157"/>
      <c r="R426" s="157"/>
      <c r="S426" s="157"/>
      <c r="T426" s="157"/>
      <c r="U426" s="157"/>
      <c r="V426" s="158"/>
      <c r="W426" s="28"/>
    </row>
    <row r="427" spans="2:23" s="1" customFormat="1" hidden="1" x14ac:dyDescent="0.25">
      <c r="B427" s="255"/>
      <c r="C427" s="256"/>
      <c r="D427" s="256"/>
      <c r="E427" s="256"/>
      <c r="F427" s="176"/>
      <c r="G427" s="175"/>
      <c r="H427" s="294"/>
      <c r="I427" s="235"/>
      <c r="J427" s="235"/>
      <c r="K427" s="154"/>
      <c r="L427" s="156"/>
      <c r="M427" s="154"/>
      <c r="N427" s="154"/>
      <c r="O427" s="154"/>
      <c r="P427" s="157"/>
      <c r="Q427" s="157"/>
      <c r="R427" s="157"/>
      <c r="S427" s="157"/>
      <c r="T427" s="157"/>
      <c r="U427" s="157"/>
      <c r="V427" s="158"/>
      <c r="W427" s="28"/>
    </row>
    <row r="428" spans="2:23" s="1" customFormat="1" hidden="1" x14ac:dyDescent="0.25">
      <c r="B428" s="255"/>
      <c r="C428" s="256"/>
      <c r="D428" s="256"/>
      <c r="E428" s="256"/>
      <c r="F428" s="176"/>
      <c r="G428" s="175"/>
      <c r="H428" s="294"/>
      <c r="I428" s="235"/>
      <c r="J428" s="235"/>
      <c r="K428" s="154"/>
      <c r="L428" s="156"/>
      <c r="M428" s="154"/>
      <c r="N428" s="154"/>
      <c r="O428" s="154"/>
      <c r="P428" s="157"/>
      <c r="Q428" s="157"/>
      <c r="R428" s="157"/>
      <c r="S428" s="157"/>
      <c r="T428" s="157"/>
      <c r="U428" s="157"/>
      <c r="V428" s="158"/>
      <c r="W428" s="28"/>
    </row>
    <row r="429" spans="2:23" s="1" customFormat="1" hidden="1" x14ac:dyDescent="0.25">
      <c r="B429" s="255"/>
      <c r="C429" s="256"/>
      <c r="D429" s="256"/>
      <c r="E429" s="256"/>
      <c r="F429" s="176"/>
      <c r="G429" s="175"/>
      <c r="H429" s="294"/>
      <c r="I429" s="235"/>
      <c r="J429" s="235"/>
      <c r="K429" s="154"/>
      <c r="L429" s="156"/>
      <c r="M429" s="154"/>
      <c r="N429" s="154"/>
      <c r="O429" s="154"/>
      <c r="P429" s="157"/>
      <c r="Q429" s="157"/>
      <c r="R429" s="157"/>
      <c r="S429" s="157"/>
      <c r="T429" s="157"/>
      <c r="U429" s="157"/>
      <c r="V429" s="158"/>
      <c r="W429" s="28"/>
    </row>
    <row r="430" spans="2:23" s="1" customFormat="1" hidden="1" x14ac:dyDescent="0.25">
      <c r="B430" s="255"/>
      <c r="C430" s="256"/>
      <c r="D430" s="256"/>
      <c r="E430" s="256"/>
      <c r="F430" s="176"/>
      <c r="G430" s="175"/>
      <c r="H430" s="294"/>
      <c r="I430" s="235"/>
      <c r="J430" s="235"/>
      <c r="K430" s="154"/>
      <c r="L430" s="156"/>
      <c r="M430" s="154"/>
      <c r="N430" s="154"/>
      <c r="O430" s="154"/>
      <c r="P430" s="157"/>
      <c r="Q430" s="157"/>
      <c r="R430" s="157"/>
      <c r="S430" s="157"/>
      <c r="T430" s="157"/>
      <c r="U430" s="157"/>
      <c r="V430" s="158"/>
      <c r="W430" s="28"/>
    </row>
    <row r="431" spans="2:23" s="1" customFormat="1" hidden="1" x14ac:dyDescent="0.25">
      <c r="B431" s="255"/>
      <c r="C431" s="256"/>
      <c r="D431" s="256"/>
      <c r="E431" s="256"/>
      <c r="F431" s="176"/>
      <c r="G431" s="175"/>
      <c r="H431" s="294"/>
      <c r="I431" s="235"/>
      <c r="J431" s="235"/>
      <c r="K431" s="154"/>
      <c r="L431" s="156"/>
      <c r="M431" s="154"/>
      <c r="N431" s="154"/>
      <c r="O431" s="154"/>
      <c r="P431" s="157"/>
      <c r="Q431" s="157"/>
      <c r="R431" s="157"/>
      <c r="S431" s="157"/>
      <c r="T431" s="157"/>
      <c r="U431" s="157"/>
      <c r="V431" s="158"/>
      <c r="W431" s="28"/>
    </row>
    <row r="432" spans="2:23" s="1" customFormat="1" hidden="1" x14ac:dyDescent="0.25">
      <c r="B432" s="255"/>
      <c r="C432" s="256"/>
      <c r="D432" s="256"/>
      <c r="E432" s="256"/>
      <c r="F432" s="176"/>
      <c r="G432" s="175"/>
      <c r="H432" s="294"/>
      <c r="I432" s="235"/>
      <c r="J432" s="235"/>
      <c r="K432" s="154"/>
      <c r="L432" s="156"/>
      <c r="M432" s="154"/>
      <c r="N432" s="154"/>
      <c r="O432" s="154"/>
      <c r="P432" s="157"/>
      <c r="Q432" s="157"/>
      <c r="R432" s="157"/>
      <c r="S432" s="157"/>
      <c r="T432" s="157"/>
      <c r="U432" s="157"/>
      <c r="V432" s="158"/>
      <c r="W432" s="28"/>
    </row>
    <row r="433" spans="2:23" s="1" customFormat="1" hidden="1" x14ac:dyDescent="0.25">
      <c r="B433" s="255"/>
      <c r="C433" s="256"/>
      <c r="D433" s="256"/>
      <c r="E433" s="256"/>
      <c r="F433" s="176"/>
      <c r="G433" s="175"/>
      <c r="H433" s="294"/>
      <c r="I433" s="235"/>
      <c r="J433" s="235"/>
      <c r="K433" s="154"/>
      <c r="L433" s="156"/>
      <c r="M433" s="154"/>
      <c r="N433" s="154"/>
      <c r="O433" s="154"/>
      <c r="P433" s="157"/>
      <c r="Q433" s="157"/>
      <c r="R433" s="157"/>
      <c r="S433" s="157"/>
      <c r="T433" s="157"/>
      <c r="U433" s="157"/>
      <c r="V433" s="158"/>
      <c r="W433" s="28"/>
    </row>
    <row r="434" spans="2:23" s="1" customFormat="1" hidden="1" x14ac:dyDescent="0.25">
      <c r="B434" s="255"/>
      <c r="C434" s="256"/>
      <c r="D434" s="256"/>
      <c r="E434" s="256"/>
      <c r="F434" s="176"/>
      <c r="G434" s="175"/>
      <c r="H434" s="294"/>
      <c r="I434" s="235"/>
      <c r="J434" s="235"/>
      <c r="K434" s="154"/>
      <c r="L434" s="156"/>
      <c r="M434" s="154"/>
      <c r="N434" s="154"/>
      <c r="O434" s="154"/>
      <c r="P434" s="157"/>
      <c r="Q434" s="157"/>
      <c r="R434" s="157"/>
      <c r="S434" s="157"/>
      <c r="T434" s="157"/>
      <c r="U434" s="157"/>
      <c r="V434" s="158"/>
      <c r="W434" s="28"/>
    </row>
    <row r="435" spans="2:23" s="1" customFormat="1" hidden="1" x14ac:dyDescent="0.25">
      <c r="B435" s="255"/>
      <c r="C435" s="256"/>
      <c r="D435" s="256"/>
      <c r="E435" s="256"/>
      <c r="F435" s="176"/>
      <c r="G435" s="175"/>
      <c r="H435" s="296"/>
      <c r="I435" s="235"/>
      <c r="J435" s="235"/>
      <c r="K435" s="154"/>
      <c r="L435" s="156"/>
      <c r="M435" s="154"/>
      <c r="N435" s="154"/>
      <c r="O435" s="154"/>
      <c r="P435" s="157"/>
      <c r="Q435" s="157"/>
      <c r="R435" s="157"/>
      <c r="S435" s="157"/>
      <c r="T435" s="157"/>
      <c r="U435" s="157"/>
      <c r="V435" s="158"/>
      <c r="W435" s="28"/>
    </row>
    <row r="436" spans="2:23" s="1" customFormat="1" hidden="1" x14ac:dyDescent="0.25">
      <c r="B436" s="255"/>
      <c r="C436" s="256"/>
      <c r="D436" s="256"/>
      <c r="E436" s="256"/>
      <c r="F436" s="176"/>
      <c r="G436" s="175"/>
      <c r="H436" s="296"/>
      <c r="I436" s="235"/>
      <c r="J436" s="235"/>
      <c r="K436" s="154"/>
      <c r="L436" s="156"/>
      <c r="M436" s="154"/>
      <c r="N436" s="154"/>
      <c r="O436" s="154"/>
      <c r="P436" s="157"/>
      <c r="Q436" s="157"/>
      <c r="R436" s="157"/>
      <c r="S436" s="157"/>
      <c r="T436" s="157"/>
      <c r="U436" s="157"/>
      <c r="V436" s="158"/>
      <c r="W436" s="28"/>
    </row>
    <row r="437" spans="2:23" s="1" customFormat="1" hidden="1" x14ac:dyDescent="0.25">
      <c r="B437" s="255"/>
      <c r="C437" s="256"/>
      <c r="D437" s="256"/>
      <c r="E437" s="256"/>
      <c r="F437" s="176"/>
      <c r="G437" s="175"/>
      <c r="H437" s="296"/>
      <c r="I437" s="235"/>
      <c r="J437" s="235"/>
      <c r="K437" s="154"/>
      <c r="L437" s="156"/>
      <c r="M437" s="154"/>
      <c r="N437" s="154"/>
      <c r="O437" s="154"/>
      <c r="P437" s="157"/>
      <c r="Q437" s="157"/>
      <c r="R437" s="157"/>
      <c r="S437" s="157"/>
      <c r="T437" s="157"/>
      <c r="U437" s="157"/>
      <c r="V437" s="158"/>
      <c r="W437" s="28"/>
    </row>
    <row r="438" spans="2:23" s="1" customFormat="1" hidden="1" x14ac:dyDescent="0.25">
      <c r="B438" s="255"/>
      <c r="C438" s="256"/>
      <c r="D438" s="256"/>
      <c r="E438" s="256"/>
      <c r="F438" s="176"/>
      <c r="G438" s="175"/>
      <c r="H438" s="296"/>
      <c r="I438" s="235"/>
      <c r="J438" s="235"/>
      <c r="K438" s="154"/>
      <c r="L438" s="156"/>
      <c r="M438" s="154"/>
      <c r="N438" s="154"/>
      <c r="O438" s="154"/>
      <c r="P438" s="157"/>
      <c r="Q438" s="157"/>
      <c r="R438" s="157"/>
      <c r="S438" s="157"/>
      <c r="T438" s="157"/>
      <c r="U438" s="157"/>
      <c r="V438" s="158"/>
      <c r="W438" s="28"/>
    </row>
    <row r="439" spans="2:23" s="1" customFormat="1" hidden="1" x14ac:dyDescent="0.25">
      <c r="B439" s="255"/>
      <c r="C439" s="256"/>
      <c r="D439" s="256"/>
      <c r="E439" s="256"/>
      <c r="F439" s="176"/>
      <c r="G439" s="177"/>
      <c r="H439" s="296"/>
      <c r="I439" s="235"/>
      <c r="J439" s="235"/>
      <c r="K439" s="154"/>
      <c r="L439" s="156"/>
      <c r="M439" s="154"/>
      <c r="N439" s="154"/>
      <c r="O439" s="154"/>
      <c r="P439" s="157"/>
      <c r="Q439" s="157"/>
      <c r="R439" s="157"/>
      <c r="S439" s="157"/>
      <c r="T439" s="157"/>
      <c r="U439" s="157"/>
      <c r="V439" s="158"/>
      <c r="W439" s="28"/>
    </row>
    <row r="440" spans="2:23" s="1" customFormat="1" hidden="1" x14ac:dyDescent="0.25">
      <c r="B440" s="255"/>
      <c r="C440" s="256"/>
      <c r="D440" s="256"/>
      <c r="E440" s="256"/>
      <c r="F440" s="176"/>
      <c r="G440" s="177"/>
      <c r="H440" s="296"/>
      <c r="I440" s="235"/>
      <c r="J440" s="235"/>
      <c r="K440" s="154"/>
      <c r="L440" s="156"/>
      <c r="M440" s="154"/>
      <c r="N440" s="154"/>
      <c r="O440" s="154"/>
      <c r="P440" s="157"/>
      <c r="Q440" s="157"/>
      <c r="R440" s="157"/>
      <c r="S440" s="157"/>
      <c r="T440" s="157"/>
      <c r="U440" s="157"/>
      <c r="V440" s="158"/>
      <c r="W440" s="28"/>
    </row>
    <row r="441" spans="2:23" s="1" customFormat="1" hidden="1" x14ac:dyDescent="0.25">
      <c r="B441" s="255"/>
      <c r="C441" s="256"/>
      <c r="D441" s="256"/>
      <c r="E441" s="256"/>
      <c r="F441" s="176"/>
      <c r="G441" s="177"/>
      <c r="H441" s="296"/>
      <c r="I441" s="235"/>
      <c r="J441" s="235"/>
      <c r="K441" s="154"/>
      <c r="L441" s="156"/>
      <c r="M441" s="154"/>
      <c r="N441" s="154"/>
      <c r="O441" s="154"/>
      <c r="P441" s="157"/>
      <c r="Q441" s="157"/>
      <c r="R441" s="157"/>
      <c r="S441" s="157"/>
      <c r="T441" s="157"/>
      <c r="U441" s="157"/>
      <c r="V441" s="158"/>
      <c r="W441" s="28"/>
    </row>
    <row r="442" spans="2:23" s="1" customFormat="1" hidden="1" x14ac:dyDescent="0.25">
      <c r="B442" s="255"/>
      <c r="C442" s="256"/>
      <c r="D442" s="256"/>
      <c r="E442" s="256"/>
      <c r="F442" s="176"/>
      <c r="G442" s="177"/>
      <c r="H442" s="296"/>
      <c r="I442" s="235"/>
      <c r="J442" s="235"/>
      <c r="K442" s="154"/>
      <c r="L442" s="156"/>
      <c r="M442" s="154"/>
      <c r="N442" s="154"/>
      <c r="O442" s="154"/>
      <c r="P442" s="157"/>
      <c r="Q442" s="157"/>
      <c r="R442" s="157"/>
      <c r="S442" s="157"/>
      <c r="T442" s="157"/>
      <c r="U442" s="157"/>
      <c r="V442" s="158"/>
      <c r="W442" s="28"/>
    </row>
    <row r="443" spans="2:23" s="1" customFormat="1" hidden="1" x14ac:dyDescent="0.25">
      <c r="B443" s="255"/>
      <c r="C443" s="256"/>
      <c r="D443" s="256"/>
      <c r="E443" s="256"/>
      <c r="F443" s="176"/>
      <c r="G443" s="177"/>
      <c r="H443" s="296"/>
      <c r="I443" s="235"/>
      <c r="J443" s="235"/>
      <c r="K443" s="154"/>
      <c r="L443" s="156"/>
      <c r="M443" s="154"/>
      <c r="N443" s="154"/>
      <c r="O443" s="154"/>
      <c r="P443" s="157"/>
      <c r="Q443" s="157"/>
      <c r="R443" s="157"/>
      <c r="S443" s="157"/>
      <c r="T443" s="157"/>
      <c r="U443" s="157"/>
      <c r="V443" s="158"/>
      <c r="W443" s="28"/>
    </row>
    <row r="444" spans="2:23" s="1" customFormat="1" hidden="1" x14ac:dyDescent="0.25">
      <c r="B444" s="255"/>
      <c r="C444" s="256"/>
      <c r="D444" s="256"/>
      <c r="E444" s="256"/>
      <c r="F444" s="176"/>
      <c r="G444" s="177"/>
      <c r="H444" s="296"/>
      <c r="I444" s="235"/>
      <c r="J444" s="235"/>
      <c r="K444" s="154"/>
      <c r="L444" s="156"/>
      <c r="M444" s="154"/>
      <c r="N444" s="154"/>
      <c r="O444" s="154"/>
      <c r="P444" s="157"/>
      <c r="Q444" s="157"/>
      <c r="R444" s="157"/>
      <c r="S444" s="157"/>
      <c r="T444" s="157"/>
      <c r="U444" s="157"/>
      <c r="V444" s="158"/>
      <c r="W444" s="28"/>
    </row>
    <row r="445" spans="2:23" s="1" customFormat="1" hidden="1" x14ac:dyDescent="0.25">
      <c r="B445" s="255"/>
      <c r="C445" s="256"/>
      <c r="D445" s="256"/>
      <c r="E445" s="256"/>
      <c r="F445" s="178"/>
      <c r="G445" s="177"/>
      <c r="H445" s="296"/>
      <c r="I445" s="235"/>
      <c r="J445" s="235"/>
      <c r="K445" s="154"/>
      <c r="L445" s="156"/>
      <c r="M445" s="154"/>
      <c r="N445" s="154"/>
      <c r="O445" s="154"/>
      <c r="P445" s="157"/>
      <c r="Q445" s="157"/>
      <c r="R445" s="157"/>
      <c r="S445" s="157"/>
      <c r="T445" s="157"/>
      <c r="U445" s="157"/>
      <c r="V445" s="158"/>
      <c r="W445" s="28"/>
    </row>
    <row r="446" spans="2:23" s="1" customFormat="1" hidden="1" x14ac:dyDescent="0.25">
      <c r="B446" s="255"/>
      <c r="C446" s="256"/>
      <c r="D446" s="256"/>
      <c r="E446" s="256"/>
      <c r="F446" s="178"/>
      <c r="G446" s="177"/>
      <c r="H446" s="296"/>
      <c r="I446" s="235"/>
      <c r="J446" s="235"/>
      <c r="K446" s="154"/>
      <c r="L446" s="156"/>
      <c r="M446" s="154"/>
      <c r="N446" s="154"/>
      <c r="O446" s="154"/>
      <c r="P446" s="157"/>
      <c r="Q446" s="157"/>
      <c r="R446" s="157"/>
      <c r="S446" s="157"/>
      <c r="T446" s="157"/>
      <c r="U446" s="157"/>
      <c r="V446" s="158"/>
      <c r="W446" s="28"/>
    </row>
    <row r="447" spans="2:23" s="1" customFormat="1" hidden="1" x14ac:dyDescent="0.25">
      <c r="B447" s="255"/>
      <c r="C447" s="256"/>
      <c r="D447" s="256"/>
      <c r="E447" s="256"/>
      <c r="F447" s="178"/>
      <c r="G447" s="177"/>
      <c r="H447" s="296"/>
      <c r="I447" s="235"/>
      <c r="J447" s="235"/>
      <c r="K447" s="154"/>
      <c r="L447" s="156"/>
      <c r="M447" s="154"/>
      <c r="N447" s="154"/>
      <c r="O447" s="154"/>
      <c r="P447" s="157"/>
      <c r="Q447" s="157"/>
      <c r="R447" s="157"/>
      <c r="S447" s="157"/>
      <c r="T447" s="157"/>
      <c r="U447" s="157"/>
      <c r="V447" s="158"/>
      <c r="W447" s="28"/>
    </row>
    <row r="448" spans="2:23" s="1" customFormat="1" hidden="1" x14ac:dyDescent="0.25">
      <c r="B448" s="255"/>
      <c r="C448" s="256"/>
      <c r="D448" s="256"/>
      <c r="E448" s="256"/>
      <c r="F448" s="178"/>
      <c r="G448" s="175"/>
      <c r="H448" s="296"/>
      <c r="I448" s="235"/>
      <c r="J448" s="235"/>
      <c r="K448" s="154"/>
      <c r="L448" s="156"/>
      <c r="M448" s="154"/>
      <c r="N448" s="154"/>
      <c r="O448" s="154"/>
      <c r="P448" s="157"/>
      <c r="Q448" s="157"/>
      <c r="R448" s="157"/>
      <c r="S448" s="157"/>
      <c r="T448" s="157"/>
      <c r="U448" s="157"/>
      <c r="V448" s="158"/>
      <c r="W448" s="28"/>
    </row>
    <row r="449" spans="2:23" s="1" customFormat="1" hidden="1" x14ac:dyDescent="0.25">
      <c r="B449" s="297"/>
      <c r="C449" s="298"/>
      <c r="D449" s="298"/>
      <c r="E449" s="298"/>
      <c r="F449" s="178"/>
      <c r="G449" s="177"/>
      <c r="H449" s="296"/>
      <c r="I449" s="164"/>
      <c r="J449" s="164"/>
      <c r="K449" s="154"/>
      <c r="L449" s="156"/>
      <c r="M449" s="154"/>
      <c r="N449" s="154"/>
      <c r="O449" s="154"/>
      <c r="P449" s="157"/>
      <c r="Q449" s="157"/>
      <c r="R449" s="157"/>
      <c r="S449" s="157"/>
      <c r="T449" s="157"/>
      <c r="U449" s="157"/>
      <c r="V449" s="158"/>
      <c r="W449" s="28"/>
    </row>
    <row r="450" spans="2:23" s="1" customFormat="1" hidden="1" x14ac:dyDescent="0.25">
      <c r="B450" s="297"/>
      <c r="C450" s="298"/>
      <c r="D450" s="298"/>
      <c r="E450" s="298"/>
      <c r="F450" s="178"/>
      <c r="G450" s="177"/>
      <c r="H450" s="296"/>
      <c r="I450" s="164"/>
      <c r="J450" s="164"/>
      <c r="K450" s="154"/>
      <c r="L450" s="156"/>
      <c r="M450" s="154"/>
      <c r="N450" s="154"/>
      <c r="O450" s="154"/>
      <c r="P450" s="157"/>
      <c r="Q450" s="157"/>
      <c r="R450" s="157"/>
      <c r="S450" s="157"/>
      <c r="T450" s="157"/>
      <c r="U450" s="157"/>
      <c r="V450" s="158"/>
      <c r="W450" s="28"/>
    </row>
    <row r="451" spans="2:23" s="1" customFormat="1" hidden="1" x14ac:dyDescent="0.25">
      <c r="B451" s="297"/>
      <c r="C451" s="298"/>
      <c r="D451" s="298"/>
      <c r="E451" s="298"/>
      <c r="F451" s="178"/>
      <c r="G451" s="177"/>
      <c r="H451" s="296"/>
      <c r="I451" s="164"/>
      <c r="J451" s="164"/>
      <c r="K451" s="154"/>
      <c r="L451" s="156"/>
      <c r="M451" s="154"/>
      <c r="N451" s="154"/>
      <c r="O451" s="154"/>
      <c r="P451" s="157"/>
      <c r="Q451" s="157"/>
      <c r="R451" s="157"/>
      <c r="S451" s="157"/>
      <c r="T451" s="157"/>
      <c r="U451" s="157"/>
      <c r="V451" s="158"/>
      <c r="W451" s="28"/>
    </row>
    <row r="452" spans="2:23" s="1" customFormat="1" hidden="1" x14ac:dyDescent="0.25">
      <c r="B452" s="297"/>
      <c r="C452" s="298"/>
      <c r="D452" s="298"/>
      <c r="E452" s="298"/>
      <c r="F452" s="178"/>
      <c r="G452" s="177"/>
      <c r="H452" s="296"/>
      <c r="I452" s="164"/>
      <c r="J452" s="164"/>
      <c r="K452" s="164"/>
      <c r="L452" s="156"/>
      <c r="M452" s="164"/>
      <c r="N452" s="164"/>
      <c r="O452" s="164"/>
      <c r="P452" s="166"/>
      <c r="Q452" s="166"/>
      <c r="R452" s="166"/>
      <c r="S452" s="166"/>
      <c r="T452" s="166"/>
      <c r="U452" s="166"/>
      <c r="V452" s="167"/>
    </row>
    <row r="453" spans="2:23" s="1" customFormat="1" hidden="1" x14ac:dyDescent="0.25">
      <c r="B453" s="299"/>
      <c r="C453" s="300"/>
      <c r="D453" s="300"/>
      <c r="E453" s="300"/>
      <c r="F453" s="301"/>
      <c r="G453" s="302" t="str">
        <f>G243</f>
        <v>2.6.1.12. MUEBLES Y ENSERES</v>
      </c>
      <c r="H453" s="303"/>
      <c r="I453" s="180">
        <f>SUM(I395:I452)</f>
        <v>68248500</v>
      </c>
      <c r="J453" s="180"/>
      <c r="K453" s="180">
        <f>SUM(K395:K452)</f>
        <v>31259920</v>
      </c>
      <c r="L453" s="264"/>
      <c r="M453" s="180">
        <f t="shared" ref="M453:T453" si="83">SUM(M395:M452)</f>
        <v>70413808.863999993</v>
      </c>
      <c r="N453" s="180">
        <f t="shared" si="83"/>
        <v>1225388.8639999994</v>
      </c>
      <c r="O453" s="180">
        <f t="shared" si="83"/>
        <v>7041380.8863999993</v>
      </c>
      <c r="P453" s="180">
        <f t="shared" si="83"/>
        <v>16877039.371919997</v>
      </c>
      <c r="Q453" s="180">
        <f t="shared" si="83"/>
        <v>2411005.6245600018</v>
      </c>
      <c r="R453" s="180">
        <f t="shared" si="83"/>
        <v>5626800</v>
      </c>
      <c r="S453" s="180">
        <f t="shared" si="83"/>
        <v>5847370.5599999996</v>
      </c>
      <c r="T453" s="180">
        <f t="shared" si="83"/>
        <v>8037805.6245599957</v>
      </c>
      <c r="U453" s="265"/>
      <c r="V453" s="266">
        <f>SUM(V395:V452)</f>
        <v>62376003.239440002</v>
      </c>
    </row>
    <row r="454" spans="2:23" s="1" customFormat="1" hidden="1" x14ac:dyDescent="0.25">
      <c r="B454" s="267"/>
      <c r="C454" s="267"/>
      <c r="D454" s="267"/>
      <c r="E454" s="267"/>
      <c r="F454" s="267"/>
      <c r="G454" s="268"/>
      <c r="H454" s="269"/>
      <c r="I454" s="270"/>
      <c r="J454" s="270"/>
      <c r="K454" s="270"/>
      <c r="L454" s="271"/>
      <c r="M454" s="270"/>
      <c r="N454" s="270"/>
      <c r="O454" s="270"/>
      <c r="P454" s="270"/>
      <c r="Q454" s="270"/>
      <c r="R454" s="270"/>
      <c r="S454" s="270"/>
      <c r="T454" s="270"/>
      <c r="U454" s="270"/>
      <c r="V454" s="270"/>
    </row>
    <row r="455" spans="2:23" s="1" customFormat="1" hidden="1" x14ac:dyDescent="0.25">
      <c r="B455" s="181"/>
      <c r="C455" s="181"/>
      <c r="D455" s="181"/>
      <c r="E455" s="181"/>
      <c r="F455" s="181"/>
      <c r="G455" s="182"/>
      <c r="H455" s="183"/>
      <c r="I455" s="184"/>
      <c r="J455" s="184"/>
      <c r="K455" s="184"/>
      <c r="L455" s="272"/>
      <c r="M455" s="184"/>
      <c r="N455" s="184"/>
      <c r="O455" s="184"/>
      <c r="P455" s="184"/>
      <c r="Q455" s="184"/>
      <c r="R455" s="184"/>
      <c r="S455" s="184"/>
      <c r="T455" s="184"/>
      <c r="U455" s="184"/>
      <c r="V455" s="184"/>
    </row>
    <row r="456" spans="2:23" s="1" customFormat="1" hidden="1" x14ac:dyDescent="0.25">
      <c r="B456" s="181"/>
      <c r="C456" s="181"/>
      <c r="D456" s="181"/>
      <c r="E456" s="181"/>
      <c r="F456" s="181"/>
      <c r="G456" s="182"/>
      <c r="H456" s="183"/>
      <c r="I456" s="184"/>
      <c r="J456" s="184"/>
      <c r="K456" s="184"/>
      <c r="L456" s="272"/>
      <c r="M456" s="184"/>
      <c r="N456" s="184"/>
      <c r="O456" s="184"/>
      <c r="P456" s="184"/>
      <c r="Q456" s="184"/>
      <c r="R456" s="184"/>
      <c r="S456" s="184"/>
      <c r="T456" s="184"/>
      <c r="U456" s="184"/>
      <c r="V456" s="184"/>
    </row>
    <row r="457" spans="2:23" s="1" customFormat="1" hidden="1" x14ac:dyDescent="0.25">
      <c r="B457" s="186"/>
      <c r="C457" s="186"/>
      <c r="D457" s="186"/>
      <c r="E457" s="186"/>
      <c r="F457" s="187"/>
      <c r="H457" s="188"/>
      <c r="I457" s="189"/>
      <c r="J457" s="189"/>
      <c r="K457" s="189"/>
      <c r="L457" s="172"/>
      <c r="M457" s="189"/>
      <c r="N457" s="189"/>
      <c r="O457" s="189"/>
      <c r="P457" s="189"/>
      <c r="Q457" s="189"/>
      <c r="R457" s="189"/>
      <c r="S457" s="189"/>
      <c r="T457" s="189"/>
      <c r="U457" s="189"/>
      <c r="V457" s="189"/>
    </row>
    <row r="458" spans="2:23" s="1" customFormat="1" hidden="1" x14ac:dyDescent="0.25">
      <c r="B458" s="186"/>
      <c r="C458" s="186"/>
      <c r="D458" s="186"/>
      <c r="E458" s="186"/>
      <c r="F458" s="187"/>
      <c r="H458" s="188"/>
      <c r="I458" s="189"/>
      <c r="J458" s="189"/>
      <c r="K458" s="189"/>
      <c r="L458" s="172"/>
      <c r="M458" s="189"/>
      <c r="N458" s="189"/>
      <c r="O458" s="189"/>
      <c r="P458" s="189"/>
      <c r="Q458" s="189"/>
      <c r="R458" s="189"/>
      <c r="S458" s="189"/>
      <c r="T458" s="189"/>
      <c r="U458" s="189"/>
      <c r="V458" s="189"/>
    </row>
    <row r="459" spans="2:23" s="1" customFormat="1" hidden="1" x14ac:dyDescent="0.25">
      <c r="B459" s="186"/>
      <c r="C459" s="186"/>
      <c r="D459" s="186"/>
      <c r="E459" s="186"/>
      <c r="F459" s="187"/>
      <c r="H459" s="188"/>
      <c r="I459" s="189"/>
      <c r="J459" s="189"/>
      <c r="K459" s="189"/>
      <c r="L459" s="172"/>
      <c r="M459" s="189"/>
      <c r="N459" s="189"/>
      <c r="O459" s="189"/>
      <c r="P459" s="189"/>
      <c r="Q459" s="189"/>
      <c r="R459" s="189"/>
      <c r="S459" s="189"/>
      <c r="T459" s="189"/>
      <c r="U459" s="189"/>
      <c r="V459" s="189"/>
    </row>
    <row r="460" spans="2:23" s="1" customFormat="1" hidden="1" x14ac:dyDescent="0.25">
      <c r="B460" s="186"/>
      <c r="C460" s="186"/>
      <c r="D460" s="186"/>
      <c r="E460" s="186"/>
      <c r="F460" s="187"/>
      <c r="H460" s="188"/>
      <c r="I460" s="189"/>
      <c r="J460" s="189"/>
      <c r="K460" s="189"/>
      <c r="L460" s="172"/>
      <c r="M460" s="189"/>
      <c r="N460" s="189"/>
      <c r="O460" s="189"/>
      <c r="P460" s="189"/>
      <c r="Q460" s="189"/>
      <c r="R460" s="189"/>
      <c r="S460" s="189"/>
      <c r="T460" s="189"/>
      <c r="U460" s="189"/>
      <c r="V460" s="189"/>
    </row>
    <row r="461" spans="2:23" s="1" customFormat="1" x14ac:dyDescent="0.25">
      <c r="B461" s="186"/>
      <c r="C461" s="186"/>
      <c r="D461" s="186"/>
      <c r="E461" s="186"/>
      <c r="F461" s="187"/>
      <c r="H461" s="188"/>
      <c r="I461" s="189"/>
      <c r="J461" s="189"/>
      <c r="K461" s="189"/>
      <c r="L461" s="172"/>
      <c r="M461" s="189"/>
      <c r="N461" s="189"/>
      <c r="O461" s="189"/>
      <c r="P461" s="189"/>
      <c r="Q461" s="189"/>
      <c r="R461" s="189"/>
      <c r="S461" s="189"/>
      <c r="T461" s="189"/>
      <c r="U461" s="189"/>
      <c r="V461" s="189"/>
    </row>
    <row r="462" spans="2:23" s="1" customFormat="1" ht="20.25" x14ac:dyDescent="0.25">
      <c r="B462" s="423" t="s">
        <v>121</v>
      </c>
      <c r="C462" s="423"/>
      <c r="D462" s="423"/>
      <c r="E462" s="423"/>
      <c r="F462" s="423"/>
      <c r="G462" s="423"/>
      <c r="H462" s="423"/>
      <c r="I462" s="423"/>
      <c r="J462" s="423"/>
      <c r="K462" s="423"/>
      <c r="L462" s="423"/>
      <c r="M462" s="423"/>
      <c r="N462" s="423"/>
      <c r="O462" s="423"/>
      <c r="P462" s="423"/>
      <c r="Q462" s="423"/>
      <c r="R462" s="423"/>
      <c r="S462" s="423"/>
      <c r="T462" s="423"/>
      <c r="U462" s="423"/>
      <c r="V462" s="423"/>
    </row>
    <row r="463" spans="2:23" s="1" customFormat="1" x14ac:dyDescent="0.25">
      <c r="B463" s="186"/>
      <c r="C463" s="186"/>
      <c r="D463" s="186"/>
      <c r="E463" s="186"/>
      <c r="F463" s="187"/>
      <c r="H463" s="188"/>
      <c r="I463" s="189"/>
      <c r="J463" s="189"/>
      <c r="K463" s="189"/>
      <c r="L463" s="190"/>
      <c r="M463" s="189"/>
      <c r="N463" s="189"/>
      <c r="O463" s="189"/>
      <c r="P463" s="189"/>
      <c r="Q463" s="189"/>
      <c r="R463" s="189"/>
      <c r="S463" s="189"/>
      <c r="T463" s="189"/>
      <c r="U463" s="189"/>
      <c r="V463" s="189"/>
    </row>
    <row r="464" spans="2:23" s="1" customFormat="1" x14ac:dyDescent="0.25">
      <c r="B464" s="191"/>
      <c r="C464" s="192"/>
      <c r="D464" s="192"/>
      <c r="E464" s="192"/>
      <c r="F464" s="193"/>
      <c r="G464" s="194"/>
      <c r="H464" s="195" t="s">
        <v>7</v>
      </c>
      <c r="I464" s="196"/>
      <c r="J464" s="196" t="s">
        <v>13</v>
      </c>
      <c r="K464" s="196" t="s">
        <v>14</v>
      </c>
      <c r="L464" s="197" t="s">
        <v>15</v>
      </c>
      <c r="M464" s="196" t="s">
        <v>16</v>
      </c>
      <c r="N464" s="196"/>
      <c r="O464" s="196" t="s">
        <v>16</v>
      </c>
      <c r="P464" s="196" t="s">
        <v>17</v>
      </c>
      <c r="Q464" s="196" t="s">
        <v>18</v>
      </c>
      <c r="R464" s="196" t="s">
        <v>18</v>
      </c>
      <c r="S464" s="196" t="s">
        <v>19</v>
      </c>
      <c r="T464" s="196" t="s">
        <v>18</v>
      </c>
      <c r="U464" s="196" t="s">
        <v>13</v>
      </c>
      <c r="V464" s="196" t="s">
        <v>16</v>
      </c>
    </row>
    <row r="465" spans="2:22" s="1" customFormat="1" x14ac:dyDescent="0.25">
      <c r="B465" s="424" t="s">
        <v>20</v>
      </c>
      <c r="C465" s="425"/>
      <c r="D465" s="425"/>
      <c r="E465" s="425"/>
      <c r="F465" s="426"/>
      <c r="G465" s="198" t="s">
        <v>21</v>
      </c>
      <c r="H465" s="199" t="s">
        <v>22</v>
      </c>
      <c r="I465" s="200" t="s">
        <v>23</v>
      </c>
      <c r="J465" s="200" t="s">
        <v>24</v>
      </c>
      <c r="K465" s="200" t="s">
        <v>25</v>
      </c>
      <c r="L465" s="201" t="s">
        <v>6</v>
      </c>
      <c r="M465" s="200" t="s">
        <v>26</v>
      </c>
      <c r="N465" s="200" t="s">
        <v>27</v>
      </c>
      <c r="O465" s="200" t="s">
        <v>28</v>
      </c>
      <c r="P465" s="200" t="s">
        <v>25</v>
      </c>
      <c r="Q465" s="200" t="s">
        <v>29</v>
      </c>
      <c r="R465" s="200" t="s">
        <v>30</v>
      </c>
      <c r="S465" s="200" t="s">
        <v>6</v>
      </c>
      <c r="T465" s="200" t="s">
        <v>29</v>
      </c>
      <c r="U465" s="200" t="s">
        <v>31</v>
      </c>
      <c r="V465" s="200" t="s">
        <v>32</v>
      </c>
    </row>
    <row r="466" spans="2:22" s="1" customFormat="1" x14ac:dyDescent="0.25">
      <c r="B466" s="202"/>
      <c r="C466" s="203"/>
      <c r="D466" s="203"/>
      <c r="E466" s="203"/>
      <c r="F466" s="204"/>
      <c r="G466" s="205"/>
      <c r="H466" s="199" t="s">
        <v>33</v>
      </c>
      <c r="I466" s="206"/>
      <c r="J466" s="206" t="s">
        <v>34</v>
      </c>
      <c r="K466" s="206" t="s">
        <v>2</v>
      </c>
      <c r="L466" s="207" t="s">
        <v>14</v>
      </c>
      <c r="M466" s="206"/>
      <c r="N466" s="206"/>
      <c r="O466" s="206" t="s">
        <v>35</v>
      </c>
      <c r="P466" s="206" t="s">
        <v>36</v>
      </c>
      <c r="Q466" s="206" t="s">
        <v>37</v>
      </c>
      <c r="R466" s="206"/>
      <c r="S466" s="206" t="s">
        <v>14</v>
      </c>
      <c r="T466" s="206"/>
      <c r="U466" s="206" t="s">
        <v>38</v>
      </c>
      <c r="V466" s="206" t="s">
        <v>39</v>
      </c>
    </row>
    <row r="467" spans="2:22" s="1" customFormat="1" x14ac:dyDescent="0.25">
      <c r="B467" s="208"/>
      <c r="C467" s="209"/>
      <c r="D467" s="209"/>
      <c r="E467" s="209"/>
      <c r="F467" s="209"/>
      <c r="G467" s="210"/>
      <c r="H467" s="211"/>
      <c r="I467" s="212"/>
      <c r="J467" s="212"/>
      <c r="K467" s="212"/>
      <c r="L467" s="213"/>
      <c r="M467" s="212"/>
      <c r="N467" s="212"/>
      <c r="O467" s="212"/>
      <c r="P467" s="214"/>
      <c r="Q467" s="214"/>
      <c r="R467" s="214"/>
      <c r="S467" s="214"/>
      <c r="T467" s="214"/>
      <c r="U467" s="214"/>
      <c r="V467" s="215"/>
    </row>
    <row r="468" spans="2:22" s="1" customFormat="1" x14ac:dyDescent="0.25">
      <c r="B468" s="150"/>
      <c r="C468" s="151"/>
      <c r="D468" s="151"/>
      <c r="E468" s="151"/>
      <c r="F468" s="217"/>
      <c r="G468" s="218" t="str">
        <f>B462</f>
        <v>2.6.2.01.  TERRENOS</v>
      </c>
      <c r="H468" s="219"/>
      <c r="I468" s="155"/>
      <c r="J468" s="155"/>
      <c r="K468" s="155"/>
      <c r="L468" s="220"/>
      <c r="M468" s="155"/>
      <c r="N468" s="155"/>
      <c r="O468" s="155"/>
      <c r="P468" s="221"/>
      <c r="Q468" s="221"/>
      <c r="R468" s="221"/>
      <c r="S468" s="221"/>
      <c r="T468" s="221"/>
      <c r="U468" s="221"/>
      <c r="V468" s="222"/>
    </row>
    <row r="469" spans="2:22" s="28" customFormat="1" ht="11.25" x14ac:dyDescent="0.25">
      <c r="B469" s="150"/>
      <c r="C469" s="151"/>
      <c r="D469" s="151"/>
      <c r="E469" s="151"/>
      <c r="F469" s="151"/>
      <c r="G469" s="179"/>
      <c r="H469" s="153"/>
      <c r="I469" s="304"/>
      <c r="J469" s="154"/>
      <c r="K469" s="154"/>
      <c r="L469" s="156"/>
      <c r="M469" s="154"/>
      <c r="N469" s="154"/>
      <c r="O469" s="154"/>
      <c r="P469" s="157"/>
      <c r="Q469" s="157"/>
      <c r="R469" s="157"/>
      <c r="S469" s="157"/>
      <c r="T469" s="157"/>
      <c r="U469" s="157"/>
      <c r="V469" s="158"/>
    </row>
    <row r="470" spans="2:22" s="1" customFormat="1" x14ac:dyDescent="0.25">
      <c r="B470" s="150" t="s">
        <v>40</v>
      </c>
      <c r="C470" s="151" t="s">
        <v>41</v>
      </c>
      <c r="D470" s="151" t="s">
        <v>40</v>
      </c>
      <c r="E470" s="151" t="s">
        <v>4</v>
      </c>
      <c r="F470" s="151" t="s">
        <v>66</v>
      </c>
      <c r="G470" s="179" t="s">
        <v>278</v>
      </c>
      <c r="H470" s="234"/>
      <c r="I470" s="154">
        <v>7095000</v>
      </c>
      <c r="J470" s="235"/>
      <c r="K470" s="154">
        <v>1017952595</v>
      </c>
      <c r="L470" s="396">
        <f>+$M$14</f>
        <v>1.0391999999999999</v>
      </c>
      <c r="M470" s="154">
        <f t="shared" ref="M470" si="84">K470*L470</f>
        <v>1057856336.7239999</v>
      </c>
      <c r="N470" s="154">
        <f t="shared" ref="N470" si="85">M470*10%</f>
        <v>105785633.6724</v>
      </c>
      <c r="O470" s="154">
        <v>0</v>
      </c>
      <c r="P470" s="157">
        <v>0</v>
      </c>
      <c r="Q470" s="157">
        <v>0</v>
      </c>
      <c r="R470" s="157">
        <f>Q470*L470/100</f>
        <v>0</v>
      </c>
      <c r="S470" s="157">
        <f>+R470+K470</f>
        <v>1017952595</v>
      </c>
      <c r="T470" s="157">
        <f>P470+Q470+R470</f>
        <v>0</v>
      </c>
      <c r="U470" s="157"/>
      <c r="V470" s="158">
        <f>M470-T470</f>
        <v>1057856336.7239999</v>
      </c>
    </row>
    <row r="471" spans="2:22" s="1" customFormat="1" x14ac:dyDescent="0.25">
      <c r="B471" s="150"/>
      <c r="C471" s="151"/>
      <c r="D471" s="151"/>
      <c r="E471" s="151"/>
      <c r="F471" s="151"/>
      <c r="G471" s="179"/>
      <c r="H471" s="234"/>
      <c r="I471" s="154"/>
      <c r="J471" s="235"/>
      <c r="K471" s="154"/>
      <c r="L471" s="156"/>
      <c r="M471" s="154"/>
      <c r="N471" s="154"/>
      <c r="O471" s="154"/>
      <c r="P471" s="157"/>
      <c r="Q471" s="157"/>
      <c r="R471" s="157"/>
      <c r="S471" s="157"/>
      <c r="T471" s="157"/>
      <c r="U471" s="157"/>
      <c r="V471" s="158"/>
    </row>
    <row r="472" spans="2:22" s="1" customFormat="1" x14ac:dyDescent="0.25">
      <c r="B472" s="150"/>
      <c r="C472" s="151"/>
      <c r="D472" s="151"/>
      <c r="E472" s="151"/>
      <c r="F472" s="151"/>
      <c r="G472" s="179"/>
      <c r="H472" s="234"/>
      <c r="I472" s="235"/>
      <c r="J472" s="235"/>
      <c r="K472" s="235"/>
      <c r="L472" s="156"/>
      <c r="M472" s="235"/>
      <c r="N472" s="235"/>
      <c r="O472" s="235"/>
      <c r="P472" s="237"/>
      <c r="Q472" s="237"/>
      <c r="R472" s="237"/>
      <c r="S472" s="237"/>
      <c r="T472" s="237"/>
      <c r="U472" s="237"/>
      <c r="V472" s="238"/>
    </row>
    <row r="473" spans="2:22" s="1" customFormat="1" x14ac:dyDescent="0.25">
      <c r="B473" s="239"/>
      <c r="C473" s="240"/>
      <c r="D473" s="240"/>
      <c r="E473" s="240"/>
      <c r="F473" s="240"/>
      <c r="G473" s="230" t="str">
        <f>G468</f>
        <v>2.6.2.01.  TERRENOS</v>
      </c>
      <c r="H473" s="241"/>
      <c r="I473" s="242">
        <f>SUM(I469:I472)</f>
        <v>7095000</v>
      </c>
      <c r="J473" s="242"/>
      <c r="K473" s="242">
        <f>SUM(K469:K472)</f>
        <v>1017952595</v>
      </c>
      <c r="L473" s="243"/>
      <c r="M473" s="242">
        <f t="shared" ref="M473:T473" si="86">SUM(M469:M472)</f>
        <v>1057856336.7239999</v>
      </c>
      <c r="N473" s="242">
        <f t="shared" si="86"/>
        <v>105785633.6724</v>
      </c>
      <c r="O473" s="242">
        <f t="shared" si="86"/>
        <v>0</v>
      </c>
      <c r="P473" s="242">
        <f t="shared" si="86"/>
        <v>0</v>
      </c>
      <c r="Q473" s="242">
        <f t="shared" si="86"/>
        <v>0</v>
      </c>
      <c r="R473" s="242">
        <f t="shared" si="86"/>
        <v>0</v>
      </c>
      <c r="S473" s="242">
        <f t="shared" si="86"/>
        <v>1017952595</v>
      </c>
      <c r="T473" s="242">
        <f t="shared" si="86"/>
        <v>0</v>
      </c>
      <c r="U473" s="244"/>
      <c r="V473" s="245">
        <f>SUM(V469:V472)</f>
        <v>1057856336.7239999</v>
      </c>
    </row>
    <row r="474" spans="2:22" s="1" customFormat="1" x14ac:dyDescent="0.25">
      <c r="B474" s="181"/>
      <c r="C474" s="181"/>
      <c r="D474" s="181"/>
      <c r="E474" s="181"/>
      <c r="F474" s="181"/>
      <c r="G474" s="182"/>
      <c r="H474" s="183"/>
      <c r="I474" s="184"/>
      <c r="J474" s="184"/>
      <c r="K474" s="184"/>
      <c r="L474" s="185"/>
      <c r="M474" s="184"/>
      <c r="N474" s="184"/>
      <c r="O474" s="184"/>
      <c r="P474" s="184"/>
      <c r="Q474" s="184"/>
      <c r="R474" s="184"/>
      <c r="S474" s="184"/>
      <c r="T474" s="184"/>
      <c r="U474" s="184"/>
      <c r="V474" s="184"/>
    </row>
    <row r="475" spans="2:22" s="1" customFormat="1" x14ac:dyDescent="0.25">
      <c r="B475" s="181"/>
      <c r="C475" s="181"/>
      <c r="D475" s="181"/>
      <c r="E475" s="181"/>
      <c r="F475" s="181"/>
      <c r="G475" s="182"/>
      <c r="H475" s="183"/>
      <c r="I475" s="184"/>
      <c r="J475" s="184"/>
      <c r="K475" s="184"/>
      <c r="L475" s="185"/>
      <c r="M475" s="184"/>
      <c r="N475" s="184"/>
      <c r="O475" s="184"/>
      <c r="P475" s="184"/>
      <c r="Q475" s="184"/>
      <c r="R475" s="184"/>
      <c r="S475" s="184"/>
      <c r="T475" s="184"/>
      <c r="U475" s="184"/>
      <c r="V475" s="184"/>
    </row>
    <row r="476" spans="2:22" s="1" customFormat="1" x14ac:dyDescent="0.25">
      <c r="B476" s="186"/>
      <c r="C476" s="186"/>
      <c r="D476" s="186"/>
      <c r="E476" s="186"/>
      <c r="F476" s="187"/>
      <c r="H476" s="188"/>
      <c r="I476" s="189"/>
      <c r="J476" s="189"/>
      <c r="K476" s="189"/>
      <c r="L476" s="190"/>
      <c r="M476" s="189"/>
      <c r="N476" s="189"/>
      <c r="O476" s="189"/>
      <c r="P476" s="189"/>
      <c r="Q476" s="189"/>
      <c r="R476" s="189"/>
      <c r="S476" s="189"/>
      <c r="T476" s="189"/>
      <c r="U476" s="189"/>
      <c r="V476" s="189"/>
    </row>
    <row r="477" spans="2:22" s="1" customFormat="1" x14ac:dyDescent="0.25">
      <c r="B477" s="186"/>
      <c r="C477" s="186"/>
      <c r="D477" s="186"/>
      <c r="E477" s="186"/>
      <c r="F477" s="187"/>
      <c r="H477" s="188"/>
      <c r="I477" s="189"/>
      <c r="J477" s="189"/>
      <c r="K477" s="189"/>
      <c r="L477" s="190"/>
      <c r="M477" s="189"/>
      <c r="N477" s="189"/>
      <c r="O477" s="189"/>
      <c r="P477" s="189"/>
      <c r="Q477" s="189"/>
      <c r="R477" s="189"/>
      <c r="S477" s="189"/>
      <c r="T477" s="189"/>
      <c r="U477" s="189"/>
      <c r="V477" s="189"/>
    </row>
    <row r="478" spans="2:22" s="1" customFormat="1" x14ac:dyDescent="0.25">
      <c r="B478" s="186"/>
      <c r="C478" s="186"/>
      <c r="D478" s="186"/>
      <c r="E478" s="186"/>
      <c r="F478" s="187"/>
      <c r="H478" s="188"/>
      <c r="I478" s="189"/>
      <c r="J478" s="189"/>
      <c r="K478" s="189"/>
      <c r="L478" s="190"/>
      <c r="M478" s="189"/>
      <c r="N478" s="189"/>
      <c r="O478" s="189"/>
      <c r="P478" s="189"/>
      <c r="Q478" s="189"/>
      <c r="R478" s="189"/>
      <c r="S478" s="189"/>
      <c r="T478" s="189"/>
      <c r="U478" s="189"/>
      <c r="V478" s="189"/>
    </row>
    <row r="479" spans="2:22" s="43" customFormat="1" ht="15" x14ac:dyDescent="0.25">
      <c r="F479" s="305"/>
      <c r="G479" s="43" t="s">
        <v>205</v>
      </c>
      <c r="H479" s="306"/>
      <c r="I479" s="306"/>
      <c r="J479" s="306"/>
      <c r="K479" s="306"/>
      <c r="L479" s="307"/>
      <c r="M479" s="306" t="s">
        <v>206</v>
      </c>
      <c r="N479" s="306"/>
      <c r="O479" s="306"/>
      <c r="P479" s="306"/>
      <c r="Q479" s="306"/>
      <c r="R479" s="306"/>
      <c r="S479" s="306"/>
      <c r="T479" s="306" t="s">
        <v>198</v>
      </c>
      <c r="U479" s="306"/>
      <c r="V479" s="306"/>
    </row>
    <row r="480" spans="2:22" s="44" customFormat="1" ht="14.25" x14ac:dyDescent="0.25">
      <c r="F480" s="308"/>
      <c r="G480" s="44" t="s">
        <v>197</v>
      </c>
      <c r="H480" s="309"/>
      <c r="I480" s="309"/>
      <c r="J480" s="309"/>
      <c r="K480" s="309"/>
      <c r="L480" s="310"/>
      <c r="M480" s="309" t="s">
        <v>122</v>
      </c>
      <c r="N480" s="309"/>
      <c r="O480" s="309"/>
      <c r="P480" s="309"/>
      <c r="Q480" s="309"/>
      <c r="R480" s="309"/>
      <c r="S480" s="309"/>
      <c r="T480" s="309" t="s">
        <v>123</v>
      </c>
      <c r="U480" s="309"/>
      <c r="V480" s="309"/>
    </row>
    <row r="481" spans="2:22" s="1" customFormat="1" x14ac:dyDescent="0.25">
      <c r="B481" s="186"/>
      <c r="C481" s="186"/>
      <c r="D481" s="186"/>
      <c r="E481" s="186"/>
      <c r="F481" s="187"/>
      <c r="H481" s="188"/>
      <c r="I481" s="189"/>
      <c r="J481" s="189"/>
      <c r="K481" s="189"/>
      <c r="L481" s="190"/>
      <c r="M481" s="189"/>
      <c r="N481" s="189"/>
      <c r="O481" s="189"/>
      <c r="P481" s="189"/>
      <c r="Q481" s="189"/>
      <c r="R481" s="189"/>
      <c r="S481" s="189"/>
      <c r="T481" s="189"/>
      <c r="U481" s="189"/>
      <c r="V481" s="189"/>
    </row>
    <row r="482" spans="2:22" s="1" customFormat="1" x14ac:dyDescent="0.25">
      <c r="B482" s="186"/>
      <c r="C482" s="186"/>
      <c r="D482" s="186"/>
      <c r="E482" s="186"/>
      <c r="F482" s="187"/>
      <c r="H482" s="188"/>
      <c r="I482" s="189"/>
      <c r="J482" s="189"/>
      <c r="K482" s="189"/>
      <c r="L482" s="190"/>
      <c r="M482" s="189"/>
      <c r="N482" s="189"/>
      <c r="O482" s="189"/>
      <c r="P482" s="189"/>
      <c r="Q482" s="189"/>
      <c r="R482" s="189"/>
      <c r="S482" s="189"/>
      <c r="T482" s="189"/>
      <c r="U482" s="189"/>
      <c r="V482" s="189"/>
    </row>
    <row r="483" spans="2:22" s="1" customFormat="1" x14ac:dyDescent="0.25">
      <c r="B483" s="186"/>
      <c r="C483" s="186"/>
      <c r="D483" s="186"/>
      <c r="E483" s="186"/>
      <c r="F483" s="187"/>
      <c r="H483" s="188"/>
      <c r="I483" s="189"/>
      <c r="J483" s="189"/>
      <c r="K483" s="189"/>
      <c r="L483" s="190"/>
      <c r="M483" s="189"/>
      <c r="N483" s="189"/>
      <c r="O483" s="189"/>
      <c r="P483" s="189"/>
      <c r="Q483" s="189"/>
      <c r="R483" s="189"/>
      <c r="S483" s="189"/>
      <c r="T483" s="189"/>
      <c r="U483" s="189"/>
      <c r="V483" s="189"/>
    </row>
    <row r="484" spans="2:22" s="1" customFormat="1" x14ac:dyDescent="0.25">
      <c r="H484" s="186"/>
      <c r="L484" s="190"/>
    </row>
    <row r="485" spans="2:22" s="1" customFormat="1" x14ac:dyDescent="0.25">
      <c r="H485" s="186"/>
      <c r="L485" s="190"/>
    </row>
    <row r="486" spans="2:22" s="1" customFormat="1" x14ac:dyDescent="0.25">
      <c r="H486" s="186"/>
      <c r="L486" s="190"/>
    </row>
    <row r="487" spans="2:22" s="1" customFormat="1" x14ac:dyDescent="0.25">
      <c r="H487" s="186"/>
      <c r="L487" s="190"/>
    </row>
    <row r="488" spans="2:22" s="1" customFormat="1" x14ac:dyDescent="0.25">
      <c r="H488" s="186"/>
      <c r="L488" s="190"/>
    </row>
    <row r="489" spans="2:22" s="1" customFormat="1" x14ac:dyDescent="0.25">
      <c r="H489" s="186"/>
      <c r="L489" s="190"/>
    </row>
    <row r="490" spans="2:22" s="1" customFormat="1" x14ac:dyDescent="0.25">
      <c r="H490" s="186"/>
      <c r="L490" s="190"/>
    </row>
    <row r="491" spans="2:22" s="1" customFormat="1" x14ac:dyDescent="0.25">
      <c r="H491" s="186"/>
      <c r="L491" s="190"/>
    </row>
    <row r="492" spans="2:22" s="1" customFormat="1" x14ac:dyDescent="0.25">
      <c r="H492" s="186"/>
      <c r="L492" s="190"/>
    </row>
    <row r="493" spans="2:22" s="1" customFormat="1" x14ac:dyDescent="0.25">
      <c r="H493" s="186"/>
      <c r="L493" s="190"/>
    </row>
    <row r="494" spans="2:22" s="1" customFormat="1" x14ac:dyDescent="0.25">
      <c r="H494" s="186"/>
      <c r="L494" s="190"/>
    </row>
    <row r="495" spans="2:22" s="1" customFormat="1" x14ac:dyDescent="0.25">
      <c r="H495" s="186"/>
      <c r="L495" s="190"/>
    </row>
    <row r="496" spans="2:22" s="1" customFormat="1" x14ac:dyDescent="0.25">
      <c r="H496" s="186"/>
      <c r="L496" s="190"/>
    </row>
    <row r="497" spans="8:12" s="1" customFormat="1" x14ac:dyDescent="0.25">
      <c r="H497" s="186"/>
      <c r="L497" s="190"/>
    </row>
    <row r="498" spans="8:12" s="1" customFormat="1" x14ac:dyDescent="0.25">
      <c r="H498" s="186"/>
      <c r="L498" s="190"/>
    </row>
    <row r="499" spans="8:12" s="1" customFormat="1" x14ac:dyDescent="0.25">
      <c r="H499" s="186"/>
      <c r="L499" s="190"/>
    </row>
    <row r="500" spans="8:12" s="1" customFormat="1" x14ac:dyDescent="0.25">
      <c r="H500" s="186"/>
      <c r="L500" s="190"/>
    </row>
    <row r="501" spans="8:12" s="1" customFormat="1" x14ac:dyDescent="0.25">
      <c r="H501" s="186"/>
      <c r="L501" s="190"/>
    </row>
    <row r="502" spans="8:12" s="1" customFormat="1" x14ac:dyDescent="0.25">
      <c r="H502" s="186"/>
      <c r="L502" s="190"/>
    </row>
    <row r="503" spans="8:12" s="1" customFormat="1" x14ac:dyDescent="0.25">
      <c r="H503" s="186"/>
      <c r="L503" s="190"/>
    </row>
    <row r="504" spans="8:12" s="1" customFormat="1" x14ac:dyDescent="0.25">
      <c r="H504" s="186"/>
      <c r="L504" s="190"/>
    </row>
    <row r="505" spans="8:12" s="1" customFormat="1" x14ac:dyDescent="0.25">
      <c r="H505" s="186"/>
      <c r="L505" s="190"/>
    </row>
    <row r="506" spans="8:12" s="1" customFormat="1" x14ac:dyDescent="0.25">
      <c r="H506" s="186"/>
      <c r="L506" s="190"/>
    </row>
    <row r="507" spans="8:12" s="1" customFormat="1" x14ac:dyDescent="0.25">
      <c r="H507" s="186"/>
      <c r="L507" s="190"/>
    </row>
    <row r="508" spans="8:12" s="1" customFormat="1" x14ac:dyDescent="0.25">
      <c r="H508" s="186"/>
      <c r="L508" s="190"/>
    </row>
    <row r="509" spans="8:12" s="1" customFormat="1" x14ac:dyDescent="0.25">
      <c r="H509" s="186"/>
      <c r="L509" s="190"/>
    </row>
    <row r="510" spans="8:12" s="1" customFormat="1" x14ac:dyDescent="0.25">
      <c r="H510" s="186"/>
      <c r="L510" s="190"/>
    </row>
    <row r="511" spans="8:12" s="1" customFormat="1" x14ac:dyDescent="0.25">
      <c r="H511" s="186"/>
      <c r="L511" s="190"/>
    </row>
    <row r="512" spans="8:12" s="1" customFormat="1" x14ac:dyDescent="0.25">
      <c r="H512" s="186"/>
      <c r="L512" s="190"/>
    </row>
    <row r="513" spans="8:12" s="1" customFormat="1" x14ac:dyDescent="0.25">
      <c r="H513" s="186"/>
      <c r="L513" s="190"/>
    </row>
    <row r="514" spans="8:12" s="1" customFormat="1" x14ac:dyDescent="0.25">
      <c r="H514" s="186"/>
      <c r="L514" s="190"/>
    </row>
    <row r="515" spans="8:12" s="1" customFormat="1" x14ac:dyDescent="0.25">
      <c r="H515" s="186"/>
      <c r="L515" s="190"/>
    </row>
    <row r="516" spans="8:12" s="1" customFormat="1" x14ac:dyDescent="0.25">
      <c r="H516" s="186"/>
      <c r="L516" s="190"/>
    </row>
    <row r="517" spans="8:12" s="1" customFormat="1" x14ac:dyDescent="0.25">
      <c r="H517" s="186"/>
      <c r="L517" s="190"/>
    </row>
    <row r="518" spans="8:12" s="1" customFormat="1" x14ac:dyDescent="0.25">
      <c r="H518" s="186"/>
      <c r="L518" s="190"/>
    </row>
    <row r="519" spans="8:12" s="1" customFormat="1" x14ac:dyDescent="0.25">
      <c r="H519" s="186"/>
      <c r="L519" s="190"/>
    </row>
    <row r="520" spans="8:12" s="1" customFormat="1" x14ac:dyDescent="0.25">
      <c r="H520" s="186"/>
      <c r="L520" s="190"/>
    </row>
    <row r="521" spans="8:12" s="1" customFormat="1" x14ac:dyDescent="0.25">
      <c r="H521" s="186"/>
      <c r="L521" s="190"/>
    </row>
    <row r="522" spans="8:12" s="1" customFormat="1" x14ac:dyDescent="0.25">
      <c r="H522" s="186"/>
      <c r="L522" s="190"/>
    </row>
    <row r="523" spans="8:12" s="1" customFormat="1" x14ac:dyDescent="0.25">
      <c r="H523" s="186"/>
      <c r="L523" s="190"/>
    </row>
    <row r="524" spans="8:12" s="1" customFormat="1" x14ac:dyDescent="0.25">
      <c r="H524" s="186"/>
      <c r="L524" s="190"/>
    </row>
    <row r="525" spans="8:12" s="1" customFormat="1" x14ac:dyDescent="0.25">
      <c r="H525" s="186"/>
      <c r="L525" s="190"/>
    </row>
    <row r="526" spans="8:12" s="1" customFormat="1" x14ac:dyDescent="0.25">
      <c r="H526" s="186"/>
      <c r="L526" s="190"/>
    </row>
    <row r="527" spans="8:12" s="1" customFormat="1" x14ac:dyDescent="0.25">
      <c r="H527" s="186"/>
      <c r="L527" s="190"/>
    </row>
    <row r="528" spans="8:12" s="1" customFormat="1" x14ac:dyDescent="0.25">
      <c r="H528" s="186"/>
      <c r="L528" s="190"/>
    </row>
    <row r="529" spans="8:12" s="1" customFormat="1" x14ac:dyDescent="0.25">
      <c r="H529" s="186"/>
      <c r="L529" s="190"/>
    </row>
    <row r="530" spans="8:12" s="1" customFormat="1" x14ac:dyDescent="0.25">
      <c r="H530" s="186"/>
      <c r="L530" s="190"/>
    </row>
    <row r="531" spans="8:12" s="1" customFormat="1" x14ac:dyDescent="0.25">
      <c r="H531" s="186"/>
      <c r="L531" s="190"/>
    </row>
    <row r="532" spans="8:12" s="1" customFormat="1" x14ac:dyDescent="0.25">
      <c r="H532" s="186"/>
      <c r="L532" s="190"/>
    </row>
    <row r="533" spans="8:12" s="1" customFormat="1" x14ac:dyDescent="0.25">
      <c r="H533" s="186"/>
      <c r="L533" s="190"/>
    </row>
    <row r="534" spans="8:12" s="1" customFormat="1" x14ac:dyDescent="0.25">
      <c r="H534" s="186"/>
      <c r="L534" s="190"/>
    </row>
    <row r="535" spans="8:12" s="1" customFormat="1" x14ac:dyDescent="0.25">
      <c r="H535" s="186"/>
      <c r="L535" s="190"/>
    </row>
    <row r="536" spans="8:12" s="1" customFormat="1" x14ac:dyDescent="0.25">
      <c r="H536" s="186"/>
      <c r="L536" s="190"/>
    </row>
    <row r="537" spans="8:12" s="1" customFormat="1" x14ac:dyDescent="0.25">
      <c r="H537" s="186"/>
      <c r="L537" s="190"/>
    </row>
    <row r="538" spans="8:12" s="1" customFormat="1" x14ac:dyDescent="0.25">
      <c r="H538" s="186"/>
      <c r="L538" s="190"/>
    </row>
    <row r="539" spans="8:12" s="1" customFormat="1" x14ac:dyDescent="0.25">
      <c r="H539" s="186"/>
      <c r="L539" s="190"/>
    </row>
    <row r="540" spans="8:12" s="1" customFormat="1" x14ac:dyDescent="0.25">
      <c r="H540" s="186"/>
      <c r="L540" s="190"/>
    </row>
    <row r="541" spans="8:12" s="1" customFormat="1" x14ac:dyDescent="0.25">
      <c r="H541" s="186"/>
      <c r="L541" s="190"/>
    </row>
    <row r="542" spans="8:12" s="1" customFormat="1" x14ac:dyDescent="0.25">
      <c r="H542" s="186"/>
      <c r="L542" s="190"/>
    </row>
    <row r="543" spans="8:12" s="1" customFormat="1" x14ac:dyDescent="0.25">
      <c r="H543" s="186"/>
      <c r="L543" s="190"/>
    </row>
    <row r="544" spans="8:12" s="1" customFormat="1" x14ac:dyDescent="0.25">
      <c r="H544" s="186"/>
      <c r="L544" s="190"/>
    </row>
    <row r="545" spans="8:12" s="1" customFormat="1" x14ac:dyDescent="0.25">
      <c r="H545" s="186"/>
      <c r="L545" s="190"/>
    </row>
    <row r="546" spans="8:12" s="1" customFormat="1" x14ac:dyDescent="0.25">
      <c r="H546" s="186"/>
      <c r="L546" s="190"/>
    </row>
    <row r="547" spans="8:12" s="1" customFormat="1" x14ac:dyDescent="0.25">
      <c r="H547" s="186"/>
      <c r="L547" s="190"/>
    </row>
    <row r="548" spans="8:12" s="1" customFormat="1" x14ac:dyDescent="0.25">
      <c r="H548" s="186"/>
      <c r="L548" s="190"/>
    </row>
    <row r="549" spans="8:12" s="1" customFormat="1" x14ac:dyDescent="0.25">
      <c r="H549" s="186"/>
      <c r="L549" s="190"/>
    </row>
    <row r="550" spans="8:12" s="1" customFormat="1" x14ac:dyDescent="0.25">
      <c r="H550" s="186"/>
      <c r="L550" s="190"/>
    </row>
    <row r="551" spans="8:12" s="1" customFormat="1" x14ac:dyDescent="0.25">
      <c r="H551" s="186"/>
      <c r="L551" s="190"/>
    </row>
    <row r="552" spans="8:12" s="1" customFormat="1" x14ac:dyDescent="0.25">
      <c r="H552" s="186"/>
      <c r="L552" s="190"/>
    </row>
    <row r="553" spans="8:12" s="1" customFormat="1" x14ac:dyDescent="0.25">
      <c r="H553" s="186"/>
      <c r="L553" s="190"/>
    </row>
    <row r="554" spans="8:12" s="1" customFormat="1" x14ac:dyDescent="0.25">
      <c r="H554" s="186"/>
      <c r="L554" s="190"/>
    </row>
    <row r="555" spans="8:12" s="1" customFormat="1" x14ac:dyDescent="0.25">
      <c r="H555" s="186"/>
      <c r="L555" s="190"/>
    </row>
    <row r="556" spans="8:12" s="1" customFormat="1" x14ac:dyDescent="0.25">
      <c r="H556" s="186"/>
      <c r="L556" s="190"/>
    </row>
    <row r="557" spans="8:12" s="1" customFormat="1" x14ac:dyDescent="0.25">
      <c r="H557" s="186"/>
      <c r="L557" s="190"/>
    </row>
    <row r="558" spans="8:12" s="1" customFormat="1" x14ac:dyDescent="0.25">
      <c r="H558" s="186"/>
      <c r="L558" s="190"/>
    </row>
    <row r="559" spans="8:12" s="1" customFormat="1" x14ac:dyDescent="0.25">
      <c r="H559" s="186"/>
      <c r="L559" s="190"/>
    </row>
    <row r="560" spans="8:12" s="1" customFormat="1" x14ac:dyDescent="0.25">
      <c r="H560" s="186"/>
      <c r="L560" s="190"/>
    </row>
    <row r="561" spans="8:12" s="1" customFormat="1" x14ac:dyDescent="0.25">
      <c r="H561" s="186"/>
      <c r="L561" s="190"/>
    </row>
    <row r="562" spans="8:12" s="1" customFormat="1" x14ac:dyDescent="0.25">
      <c r="H562" s="186"/>
      <c r="L562" s="190"/>
    </row>
    <row r="563" spans="8:12" s="1" customFormat="1" x14ac:dyDescent="0.25">
      <c r="H563" s="186"/>
      <c r="L563" s="190"/>
    </row>
    <row r="564" spans="8:12" s="1" customFormat="1" x14ac:dyDescent="0.25">
      <c r="H564" s="186"/>
      <c r="L564" s="190"/>
    </row>
    <row r="565" spans="8:12" s="1" customFormat="1" x14ac:dyDescent="0.25">
      <c r="H565" s="186"/>
      <c r="L565" s="190"/>
    </row>
    <row r="566" spans="8:12" s="1" customFormat="1" x14ac:dyDescent="0.25">
      <c r="H566" s="186"/>
      <c r="L566" s="190"/>
    </row>
    <row r="567" spans="8:12" s="1" customFormat="1" x14ac:dyDescent="0.25">
      <c r="H567" s="186"/>
      <c r="L567" s="190"/>
    </row>
    <row r="568" spans="8:12" s="1" customFormat="1" x14ac:dyDescent="0.25">
      <c r="H568" s="186"/>
      <c r="L568" s="190"/>
    </row>
    <row r="569" spans="8:12" s="1" customFormat="1" x14ac:dyDescent="0.25">
      <c r="H569" s="186"/>
      <c r="L569" s="190"/>
    </row>
    <row r="570" spans="8:12" s="1" customFormat="1" x14ac:dyDescent="0.25">
      <c r="H570" s="186"/>
      <c r="L570" s="190"/>
    </row>
    <row r="571" spans="8:12" s="1" customFormat="1" x14ac:dyDescent="0.25">
      <c r="H571" s="186"/>
      <c r="L571" s="190"/>
    </row>
    <row r="572" spans="8:12" s="1" customFormat="1" x14ac:dyDescent="0.25">
      <c r="H572" s="186"/>
      <c r="L572" s="190"/>
    </row>
    <row r="573" spans="8:12" s="1" customFormat="1" x14ac:dyDescent="0.25">
      <c r="H573" s="186"/>
      <c r="L573" s="190"/>
    </row>
    <row r="574" spans="8:12" s="1" customFormat="1" x14ac:dyDescent="0.25">
      <c r="H574" s="186"/>
      <c r="L574" s="190"/>
    </row>
    <row r="575" spans="8:12" s="1" customFormat="1" x14ac:dyDescent="0.25">
      <c r="H575" s="186"/>
      <c r="L575" s="190"/>
    </row>
    <row r="576" spans="8:12" s="1" customFormat="1" x14ac:dyDescent="0.25">
      <c r="H576" s="186"/>
      <c r="L576" s="190"/>
    </row>
    <row r="577" spans="8:12" s="1" customFormat="1" x14ac:dyDescent="0.25">
      <c r="H577" s="186"/>
      <c r="L577" s="190"/>
    </row>
    <row r="578" spans="8:12" s="1" customFormat="1" x14ac:dyDescent="0.25">
      <c r="H578" s="186"/>
      <c r="L578" s="190"/>
    </row>
    <row r="579" spans="8:12" s="1" customFormat="1" x14ac:dyDescent="0.25">
      <c r="H579" s="186"/>
      <c r="L579" s="190"/>
    </row>
    <row r="580" spans="8:12" s="1" customFormat="1" x14ac:dyDescent="0.25">
      <c r="H580" s="186"/>
      <c r="L580" s="190"/>
    </row>
    <row r="581" spans="8:12" s="1" customFormat="1" x14ac:dyDescent="0.25">
      <c r="H581" s="186"/>
      <c r="L581" s="190"/>
    </row>
    <row r="582" spans="8:12" s="1" customFormat="1" x14ac:dyDescent="0.25">
      <c r="H582" s="186"/>
      <c r="L582" s="190"/>
    </row>
    <row r="583" spans="8:12" s="1" customFormat="1" x14ac:dyDescent="0.25">
      <c r="H583" s="186"/>
      <c r="L583" s="190"/>
    </row>
    <row r="584" spans="8:12" s="1" customFormat="1" x14ac:dyDescent="0.25">
      <c r="H584" s="186"/>
      <c r="L584" s="190"/>
    </row>
    <row r="585" spans="8:12" s="1" customFormat="1" x14ac:dyDescent="0.25">
      <c r="H585" s="186"/>
      <c r="L585" s="190"/>
    </row>
    <row r="586" spans="8:12" s="1" customFormat="1" x14ac:dyDescent="0.25">
      <c r="H586" s="186"/>
      <c r="L586" s="190"/>
    </row>
    <row r="587" spans="8:12" s="1" customFormat="1" x14ac:dyDescent="0.25">
      <c r="H587" s="186"/>
      <c r="L587" s="190"/>
    </row>
    <row r="588" spans="8:12" s="1" customFormat="1" x14ac:dyDescent="0.25">
      <c r="H588" s="186"/>
      <c r="L588" s="190"/>
    </row>
    <row r="589" spans="8:12" s="1" customFormat="1" x14ac:dyDescent="0.25">
      <c r="H589" s="186"/>
      <c r="L589" s="190"/>
    </row>
    <row r="590" spans="8:12" s="1" customFormat="1" x14ac:dyDescent="0.25">
      <c r="H590" s="186"/>
      <c r="L590" s="190"/>
    </row>
    <row r="591" spans="8:12" s="1" customFormat="1" x14ac:dyDescent="0.25">
      <c r="H591" s="186"/>
      <c r="L591" s="190"/>
    </row>
    <row r="592" spans="8:12" s="1" customFormat="1" x14ac:dyDescent="0.25">
      <c r="H592" s="186"/>
      <c r="L592" s="190"/>
    </row>
    <row r="593" spans="8:12" s="1" customFormat="1" x14ac:dyDescent="0.25">
      <c r="H593" s="186"/>
      <c r="L593" s="190"/>
    </row>
    <row r="594" spans="8:12" s="1" customFormat="1" x14ac:dyDescent="0.25">
      <c r="H594" s="186"/>
      <c r="L594" s="190"/>
    </row>
    <row r="595" spans="8:12" s="1" customFormat="1" x14ac:dyDescent="0.25">
      <c r="H595" s="186"/>
      <c r="L595" s="190"/>
    </row>
    <row r="596" spans="8:12" s="1" customFormat="1" x14ac:dyDescent="0.25">
      <c r="H596" s="186"/>
      <c r="L596" s="190"/>
    </row>
    <row r="597" spans="8:12" s="1" customFormat="1" x14ac:dyDescent="0.25">
      <c r="H597" s="186"/>
      <c r="L597" s="190"/>
    </row>
    <row r="598" spans="8:12" s="1" customFormat="1" x14ac:dyDescent="0.25">
      <c r="H598" s="186"/>
      <c r="L598" s="190"/>
    </row>
    <row r="599" spans="8:12" s="1" customFormat="1" x14ac:dyDescent="0.25">
      <c r="H599" s="186"/>
      <c r="L599" s="190"/>
    </row>
    <row r="600" spans="8:12" s="1" customFormat="1" x14ac:dyDescent="0.25">
      <c r="H600" s="186"/>
      <c r="L600" s="190"/>
    </row>
    <row r="601" spans="8:12" s="1" customFormat="1" x14ac:dyDescent="0.25">
      <c r="H601" s="186"/>
      <c r="L601" s="190"/>
    </row>
    <row r="602" spans="8:12" s="1" customFormat="1" x14ac:dyDescent="0.25">
      <c r="H602" s="186"/>
      <c r="L602" s="190"/>
    </row>
    <row r="603" spans="8:12" s="1" customFormat="1" x14ac:dyDescent="0.25">
      <c r="H603" s="186"/>
      <c r="L603" s="190"/>
    </row>
    <row r="604" spans="8:12" s="1" customFormat="1" x14ac:dyDescent="0.25">
      <c r="H604" s="186"/>
      <c r="L604" s="190"/>
    </row>
    <row r="605" spans="8:12" s="1" customFormat="1" x14ac:dyDescent="0.25">
      <c r="H605" s="186"/>
      <c r="L605" s="190"/>
    </row>
    <row r="606" spans="8:12" s="1" customFormat="1" x14ac:dyDescent="0.25">
      <c r="H606" s="186"/>
      <c r="L606" s="190"/>
    </row>
    <row r="607" spans="8:12" s="1" customFormat="1" x14ac:dyDescent="0.25">
      <c r="H607" s="186"/>
      <c r="L607" s="190"/>
    </row>
    <row r="608" spans="8:12" s="1" customFormat="1" x14ac:dyDescent="0.25">
      <c r="H608" s="186"/>
      <c r="L608" s="190"/>
    </row>
    <row r="609" spans="8:12" s="1" customFormat="1" x14ac:dyDescent="0.25">
      <c r="H609" s="186"/>
      <c r="L609" s="190"/>
    </row>
    <row r="610" spans="8:12" s="1" customFormat="1" x14ac:dyDescent="0.25">
      <c r="H610" s="186"/>
      <c r="L610" s="190"/>
    </row>
    <row r="611" spans="8:12" s="1" customFormat="1" x14ac:dyDescent="0.25">
      <c r="H611" s="186"/>
      <c r="L611" s="190"/>
    </row>
    <row r="612" spans="8:12" s="1" customFormat="1" x14ac:dyDescent="0.25">
      <c r="H612" s="186"/>
      <c r="L612" s="190"/>
    </row>
    <row r="613" spans="8:12" s="1" customFormat="1" x14ac:dyDescent="0.25">
      <c r="H613" s="186"/>
      <c r="L613" s="190"/>
    </row>
    <row r="614" spans="8:12" s="1" customFormat="1" x14ac:dyDescent="0.25">
      <c r="H614" s="186"/>
      <c r="L614" s="190"/>
    </row>
    <row r="615" spans="8:12" s="1" customFormat="1" x14ac:dyDescent="0.25">
      <c r="H615" s="186"/>
      <c r="L615" s="190"/>
    </row>
    <row r="616" spans="8:12" s="1" customFormat="1" x14ac:dyDescent="0.25">
      <c r="H616" s="186"/>
      <c r="L616" s="190"/>
    </row>
    <row r="617" spans="8:12" s="1" customFormat="1" x14ac:dyDescent="0.25">
      <c r="H617" s="186"/>
      <c r="L617" s="190"/>
    </row>
    <row r="618" spans="8:12" s="1" customFormat="1" x14ac:dyDescent="0.25">
      <c r="H618" s="186"/>
      <c r="L618" s="190"/>
    </row>
    <row r="619" spans="8:12" s="1" customFormat="1" x14ac:dyDescent="0.25">
      <c r="H619" s="186"/>
      <c r="L619" s="190"/>
    </row>
    <row r="620" spans="8:12" s="1" customFormat="1" x14ac:dyDescent="0.25">
      <c r="H620" s="186"/>
      <c r="L620" s="190"/>
    </row>
    <row r="621" spans="8:12" s="1" customFormat="1" x14ac:dyDescent="0.25">
      <c r="H621" s="186"/>
      <c r="L621" s="190"/>
    </row>
    <row r="622" spans="8:12" s="1" customFormat="1" x14ac:dyDescent="0.25">
      <c r="H622" s="186"/>
      <c r="L622" s="190"/>
    </row>
    <row r="623" spans="8:12" s="1" customFormat="1" x14ac:dyDescent="0.25">
      <c r="H623" s="186"/>
      <c r="L623" s="190"/>
    </row>
    <row r="624" spans="8:12" s="1" customFormat="1" x14ac:dyDescent="0.25">
      <c r="H624" s="186"/>
      <c r="L624" s="190"/>
    </row>
    <row r="625" spans="8:12" s="1" customFormat="1" x14ac:dyDescent="0.25">
      <c r="H625" s="186"/>
      <c r="L625" s="190"/>
    </row>
    <row r="626" spans="8:12" s="1" customFormat="1" x14ac:dyDescent="0.25">
      <c r="H626" s="186"/>
      <c r="L626" s="190"/>
    </row>
    <row r="627" spans="8:12" s="1" customFormat="1" x14ac:dyDescent="0.25">
      <c r="H627" s="186"/>
      <c r="L627" s="190"/>
    </row>
    <row r="628" spans="8:12" s="1" customFormat="1" x14ac:dyDescent="0.25">
      <c r="H628" s="186"/>
      <c r="L628" s="190"/>
    </row>
    <row r="629" spans="8:12" s="1" customFormat="1" x14ac:dyDescent="0.25">
      <c r="H629" s="186"/>
      <c r="L629" s="190"/>
    </row>
    <row r="630" spans="8:12" s="1" customFormat="1" x14ac:dyDescent="0.25">
      <c r="H630" s="186"/>
      <c r="L630" s="190"/>
    </row>
    <row r="631" spans="8:12" s="1" customFormat="1" x14ac:dyDescent="0.25">
      <c r="H631" s="186"/>
      <c r="L631" s="190"/>
    </row>
    <row r="632" spans="8:12" s="1" customFormat="1" x14ac:dyDescent="0.25">
      <c r="H632" s="186"/>
      <c r="L632" s="190"/>
    </row>
    <row r="633" spans="8:12" s="1" customFormat="1" x14ac:dyDescent="0.25">
      <c r="H633" s="186"/>
      <c r="L633" s="190"/>
    </row>
    <row r="634" spans="8:12" s="1" customFormat="1" x14ac:dyDescent="0.25">
      <c r="H634" s="186"/>
      <c r="L634" s="190"/>
    </row>
    <row r="635" spans="8:12" s="1" customFormat="1" x14ac:dyDescent="0.25">
      <c r="H635" s="186"/>
      <c r="L635" s="190"/>
    </row>
    <row r="636" spans="8:12" s="1" customFormat="1" x14ac:dyDescent="0.25">
      <c r="H636" s="186"/>
      <c r="L636" s="190"/>
    </row>
    <row r="637" spans="8:12" s="1" customFormat="1" x14ac:dyDescent="0.25">
      <c r="H637" s="186"/>
      <c r="L637" s="190"/>
    </row>
    <row r="638" spans="8:12" s="1" customFormat="1" x14ac:dyDescent="0.25">
      <c r="H638" s="186"/>
      <c r="L638" s="190"/>
    </row>
    <row r="639" spans="8:12" s="1" customFormat="1" x14ac:dyDescent="0.25">
      <c r="H639" s="186"/>
      <c r="L639" s="190"/>
    </row>
    <row r="640" spans="8:12" s="1" customFormat="1" x14ac:dyDescent="0.25">
      <c r="H640" s="186"/>
      <c r="L640" s="190"/>
    </row>
    <row r="641" spans="8:12" s="1" customFormat="1" x14ac:dyDescent="0.25">
      <c r="H641" s="186"/>
      <c r="L641" s="190"/>
    </row>
    <row r="642" spans="8:12" s="1" customFormat="1" x14ac:dyDescent="0.25">
      <c r="H642" s="186"/>
      <c r="L642" s="190"/>
    </row>
    <row r="643" spans="8:12" s="1" customFormat="1" x14ac:dyDescent="0.25">
      <c r="H643" s="186"/>
      <c r="L643" s="190"/>
    </row>
    <row r="644" spans="8:12" s="1" customFormat="1" x14ac:dyDescent="0.25">
      <c r="H644" s="186"/>
      <c r="L644" s="190"/>
    </row>
    <row r="645" spans="8:12" s="1" customFormat="1" x14ac:dyDescent="0.25">
      <c r="H645" s="186"/>
      <c r="L645" s="190"/>
    </row>
    <row r="646" spans="8:12" s="1" customFormat="1" x14ac:dyDescent="0.25">
      <c r="H646" s="186"/>
      <c r="L646" s="190"/>
    </row>
    <row r="647" spans="8:12" s="1" customFormat="1" x14ac:dyDescent="0.25">
      <c r="H647" s="186"/>
      <c r="L647" s="190"/>
    </row>
    <row r="648" spans="8:12" s="1" customFormat="1" x14ac:dyDescent="0.25">
      <c r="H648" s="186"/>
      <c r="L648" s="190"/>
    </row>
    <row r="649" spans="8:12" s="1" customFormat="1" x14ac:dyDescent="0.25">
      <c r="H649" s="186"/>
      <c r="L649" s="190"/>
    </row>
    <row r="650" spans="8:12" s="1" customFormat="1" x14ac:dyDescent="0.25">
      <c r="H650" s="186"/>
      <c r="L650" s="190"/>
    </row>
    <row r="651" spans="8:12" s="1" customFormat="1" x14ac:dyDescent="0.25">
      <c r="H651" s="186"/>
      <c r="L651" s="190"/>
    </row>
    <row r="652" spans="8:12" s="1" customFormat="1" x14ac:dyDescent="0.25">
      <c r="H652" s="186"/>
      <c r="L652" s="190"/>
    </row>
    <row r="653" spans="8:12" s="1" customFormat="1" x14ac:dyDescent="0.25">
      <c r="H653" s="186"/>
      <c r="L653" s="190"/>
    </row>
    <row r="654" spans="8:12" s="1" customFormat="1" x14ac:dyDescent="0.25">
      <c r="H654" s="186"/>
      <c r="L654" s="190"/>
    </row>
    <row r="655" spans="8:12" s="1" customFormat="1" x14ac:dyDescent="0.25">
      <c r="H655" s="186"/>
      <c r="L655" s="190"/>
    </row>
    <row r="656" spans="8:12" s="1" customFormat="1" x14ac:dyDescent="0.25">
      <c r="H656" s="186"/>
      <c r="L656" s="190"/>
    </row>
    <row r="657" spans="8:12" s="1" customFormat="1" x14ac:dyDescent="0.25">
      <c r="H657" s="186"/>
      <c r="L657" s="190"/>
    </row>
    <row r="658" spans="8:12" s="1" customFormat="1" x14ac:dyDescent="0.25">
      <c r="H658" s="186"/>
      <c r="L658" s="190"/>
    </row>
    <row r="659" spans="8:12" s="1" customFormat="1" x14ac:dyDescent="0.25">
      <c r="H659" s="186"/>
      <c r="L659" s="190"/>
    </row>
    <row r="660" spans="8:12" s="1" customFormat="1" x14ac:dyDescent="0.25">
      <c r="H660" s="186"/>
      <c r="L660" s="190"/>
    </row>
    <row r="661" spans="8:12" s="1" customFormat="1" x14ac:dyDescent="0.25">
      <c r="H661" s="186"/>
      <c r="L661" s="190"/>
    </row>
    <row r="662" spans="8:12" s="1" customFormat="1" x14ac:dyDescent="0.25">
      <c r="H662" s="186"/>
      <c r="L662" s="190"/>
    </row>
    <row r="663" spans="8:12" s="1" customFormat="1" x14ac:dyDescent="0.25">
      <c r="H663" s="186"/>
      <c r="L663" s="190"/>
    </row>
    <row r="664" spans="8:12" s="1" customFormat="1" x14ac:dyDescent="0.25">
      <c r="H664" s="186"/>
      <c r="L664" s="190"/>
    </row>
    <row r="665" spans="8:12" s="1" customFormat="1" x14ac:dyDescent="0.25">
      <c r="H665" s="186"/>
      <c r="L665" s="190"/>
    </row>
    <row r="666" spans="8:12" s="1" customFormat="1" x14ac:dyDescent="0.25">
      <c r="H666" s="186"/>
      <c r="L666" s="190"/>
    </row>
    <row r="667" spans="8:12" s="1" customFormat="1" x14ac:dyDescent="0.25">
      <c r="H667" s="186"/>
      <c r="L667" s="190"/>
    </row>
    <row r="668" spans="8:12" s="1" customFormat="1" x14ac:dyDescent="0.25">
      <c r="H668" s="186"/>
      <c r="L668" s="190"/>
    </row>
    <row r="669" spans="8:12" s="1" customFormat="1" x14ac:dyDescent="0.25">
      <c r="H669" s="186"/>
      <c r="L669" s="190"/>
    </row>
    <row r="670" spans="8:12" s="1" customFormat="1" x14ac:dyDescent="0.25">
      <c r="H670" s="186"/>
      <c r="L670" s="190"/>
    </row>
    <row r="671" spans="8:12" s="1" customFormat="1" x14ac:dyDescent="0.25">
      <c r="H671" s="186"/>
      <c r="L671" s="190"/>
    </row>
    <row r="672" spans="8:12" s="1" customFormat="1" x14ac:dyDescent="0.25">
      <c r="H672" s="186"/>
      <c r="L672" s="190"/>
    </row>
    <row r="673" spans="8:12" s="1" customFormat="1" x14ac:dyDescent="0.25">
      <c r="H673" s="186"/>
      <c r="L673" s="190"/>
    </row>
    <row r="674" spans="8:12" s="1" customFormat="1" x14ac:dyDescent="0.25">
      <c r="H674" s="186"/>
      <c r="L674" s="190"/>
    </row>
    <row r="675" spans="8:12" s="1" customFormat="1" x14ac:dyDescent="0.25">
      <c r="H675" s="186"/>
      <c r="L675" s="190"/>
    </row>
    <row r="676" spans="8:12" s="1" customFormat="1" x14ac:dyDescent="0.25">
      <c r="H676" s="186"/>
      <c r="L676" s="190"/>
    </row>
    <row r="677" spans="8:12" s="1" customFormat="1" x14ac:dyDescent="0.25">
      <c r="H677" s="186"/>
      <c r="L677" s="190"/>
    </row>
    <row r="678" spans="8:12" s="1" customFormat="1" x14ac:dyDescent="0.25">
      <c r="H678" s="186"/>
      <c r="L678" s="190"/>
    </row>
    <row r="679" spans="8:12" s="1" customFormat="1" x14ac:dyDescent="0.25">
      <c r="H679" s="186"/>
      <c r="L679" s="190"/>
    </row>
    <row r="680" spans="8:12" s="1" customFormat="1" x14ac:dyDescent="0.25">
      <c r="H680" s="186"/>
      <c r="L680" s="190"/>
    </row>
    <row r="681" spans="8:12" s="1" customFormat="1" x14ac:dyDescent="0.25">
      <c r="H681" s="186"/>
      <c r="L681" s="190"/>
    </row>
    <row r="682" spans="8:12" s="1" customFormat="1" x14ac:dyDescent="0.25">
      <c r="H682" s="186"/>
      <c r="L682" s="190"/>
    </row>
    <row r="683" spans="8:12" s="1" customFormat="1" x14ac:dyDescent="0.25">
      <c r="H683" s="186"/>
      <c r="L683" s="190"/>
    </row>
    <row r="684" spans="8:12" s="1" customFormat="1" x14ac:dyDescent="0.25">
      <c r="H684" s="186"/>
      <c r="L684" s="190"/>
    </row>
    <row r="685" spans="8:12" s="1" customFormat="1" x14ac:dyDescent="0.25">
      <c r="H685" s="186"/>
      <c r="L685" s="190"/>
    </row>
    <row r="686" spans="8:12" s="1" customFormat="1" x14ac:dyDescent="0.25">
      <c r="H686" s="186"/>
      <c r="L686" s="190"/>
    </row>
    <row r="687" spans="8:12" s="1" customFormat="1" x14ac:dyDescent="0.25">
      <c r="H687" s="186"/>
      <c r="L687" s="190"/>
    </row>
    <row r="688" spans="8:12" s="1" customFormat="1" x14ac:dyDescent="0.25">
      <c r="H688" s="186"/>
      <c r="L688" s="190"/>
    </row>
    <row r="689" spans="8:12" s="1" customFormat="1" x14ac:dyDescent="0.25">
      <c r="H689" s="186"/>
      <c r="L689" s="190"/>
    </row>
    <row r="690" spans="8:12" s="1" customFormat="1" x14ac:dyDescent="0.25">
      <c r="H690" s="186"/>
      <c r="L690" s="190"/>
    </row>
    <row r="691" spans="8:12" s="1" customFormat="1" x14ac:dyDescent="0.25">
      <c r="H691" s="186"/>
      <c r="L691" s="190"/>
    </row>
    <row r="692" spans="8:12" s="1" customFormat="1" x14ac:dyDescent="0.25">
      <c r="H692" s="186"/>
      <c r="L692" s="190"/>
    </row>
    <row r="693" spans="8:12" s="1" customFormat="1" x14ac:dyDescent="0.25">
      <c r="H693" s="186"/>
      <c r="L693" s="190"/>
    </row>
    <row r="694" spans="8:12" s="1" customFormat="1" x14ac:dyDescent="0.25">
      <c r="H694" s="186"/>
      <c r="L694" s="190"/>
    </row>
    <row r="695" spans="8:12" s="1" customFormat="1" x14ac:dyDescent="0.25">
      <c r="H695" s="186"/>
      <c r="L695" s="190"/>
    </row>
    <row r="696" spans="8:12" s="1" customFormat="1" x14ac:dyDescent="0.25">
      <c r="H696" s="186"/>
      <c r="L696" s="190"/>
    </row>
    <row r="697" spans="8:12" s="1" customFormat="1" x14ac:dyDescent="0.25">
      <c r="H697" s="186"/>
      <c r="L697" s="190"/>
    </row>
    <row r="698" spans="8:12" s="1" customFormat="1" x14ac:dyDescent="0.25">
      <c r="H698" s="186"/>
      <c r="L698" s="190"/>
    </row>
    <row r="699" spans="8:12" s="1" customFormat="1" x14ac:dyDescent="0.25">
      <c r="H699" s="186"/>
      <c r="L699" s="190"/>
    </row>
    <row r="700" spans="8:12" s="1" customFormat="1" x14ac:dyDescent="0.25">
      <c r="H700" s="186"/>
      <c r="L700" s="190"/>
    </row>
    <row r="701" spans="8:12" s="1" customFormat="1" x14ac:dyDescent="0.25">
      <c r="H701" s="186"/>
      <c r="L701" s="190"/>
    </row>
    <row r="702" spans="8:12" s="1" customFormat="1" x14ac:dyDescent="0.25">
      <c r="H702" s="186"/>
      <c r="L702" s="190"/>
    </row>
    <row r="703" spans="8:12" s="1" customFormat="1" x14ac:dyDescent="0.25">
      <c r="H703" s="186"/>
      <c r="L703" s="190"/>
    </row>
    <row r="704" spans="8:12" s="1" customFormat="1" x14ac:dyDescent="0.25">
      <c r="H704" s="186"/>
      <c r="L704" s="190"/>
    </row>
    <row r="705" spans="8:12" s="1" customFormat="1" x14ac:dyDescent="0.25">
      <c r="H705" s="186"/>
      <c r="L705" s="190"/>
    </row>
    <row r="706" spans="8:12" s="1" customFormat="1" x14ac:dyDescent="0.25">
      <c r="H706" s="186"/>
      <c r="L706" s="190"/>
    </row>
    <row r="707" spans="8:12" s="1" customFormat="1" x14ac:dyDescent="0.25">
      <c r="H707" s="186"/>
      <c r="L707" s="190"/>
    </row>
    <row r="708" spans="8:12" s="1" customFormat="1" x14ac:dyDescent="0.25">
      <c r="H708" s="186"/>
      <c r="L708" s="190"/>
    </row>
    <row r="709" spans="8:12" s="1" customFormat="1" x14ac:dyDescent="0.25">
      <c r="H709" s="186"/>
      <c r="L709" s="190"/>
    </row>
    <row r="710" spans="8:12" s="1" customFormat="1" x14ac:dyDescent="0.25">
      <c r="H710" s="186"/>
      <c r="L710" s="190"/>
    </row>
    <row r="711" spans="8:12" s="1" customFormat="1" x14ac:dyDescent="0.25">
      <c r="H711" s="186"/>
      <c r="L711" s="190"/>
    </row>
    <row r="712" spans="8:12" s="1" customFormat="1" x14ac:dyDescent="0.25">
      <c r="H712" s="186"/>
      <c r="L712" s="190"/>
    </row>
    <row r="713" spans="8:12" s="1" customFormat="1" x14ac:dyDescent="0.25">
      <c r="H713" s="186"/>
      <c r="L713" s="190"/>
    </row>
    <row r="714" spans="8:12" s="1" customFormat="1" x14ac:dyDescent="0.25">
      <c r="H714" s="186"/>
      <c r="L714" s="190"/>
    </row>
    <row r="715" spans="8:12" s="1" customFormat="1" x14ac:dyDescent="0.25">
      <c r="H715" s="186"/>
      <c r="L715" s="190"/>
    </row>
    <row r="716" spans="8:12" s="1" customFormat="1" x14ac:dyDescent="0.25">
      <c r="H716" s="186"/>
      <c r="L716" s="190"/>
    </row>
    <row r="717" spans="8:12" s="1" customFormat="1" x14ac:dyDescent="0.25">
      <c r="H717" s="186"/>
      <c r="L717" s="190"/>
    </row>
    <row r="718" spans="8:12" s="1" customFormat="1" x14ac:dyDescent="0.25">
      <c r="H718" s="186"/>
      <c r="L718" s="190"/>
    </row>
    <row r="719" spans="8:12" s="1" customFormat="1" x14ac:dyDescent="0.25">
      <c r="H719" s="186"/>
      <c r="L719" s="190"/>
    </row>
    <row r="720" spans="8:12" s="1" customFormat="1" x14ac:dyDescent="0.25">
      <c r="H720" s="186"/>
      <c r="L720" s="190"/>
    </row>
    <row r="721" spans="2:22" s="1" customFormat="1" x14ac:dyDescent="0.25">
      <c r="H721" s="186"/>
      <c r="L721" s="190"/>
    </row>
    <row r="722" spans="2:22" s="1" customFormat="1" x14ac:dyDescent="0.25">
      <c r="H722" s="186"/>
      <c r="L722" s="190"/>
    </row>
    <row r="723" spans="2:22" s="1" customFormat="1" x14ac:dyDescent="0.25">
      <c r="H723" s="186"/>
      <c r="L723" s="190"/>
    </row>
    <row r="724" spans="2:22" s="1" customFormat="1" x14ac:dyDescent="0.25">
      <c r="H724" s="186"/>
      <c r="L724" s="190"/>
    </row>
    <row r="725" spans="2:22" s="1" customFormat="1" x14ac:dyDescent="0.25">
      <c r="H725" s="186"/>
      <c r="L725" s="190"/>
    </row>
    <row r="726" spans="2:22" s="1" customFormat="1" x14ac:dyDescent="0.25">
      <c r="H726" s="186"/>
      <c r="L726" s="190"/>
    </row>
    <row r="727" spans="2:22" s="1" customFormat="1" x14ac:dyDescent="0.25">
      <c r="H727" s="186"/>
      <c r="L727" s="190"/>
    </row>
    <row r="728" spans="2:22" s="1" customFormat="1" x14ac:dyDescent="0.25">
      <c r="H728" s="186"/>
      <c r="L728" s="190"/>
    </row>
    <row r="729" spans="2:22" s="1" customFormat="1" x14ac:dyDescent="0.25">
      <c r="H729" s="186"/>
      <c r="L729" s="190"/>
    </row>
    <row r="730" spans="2:22" s="1" customFormat="1" x14ac:dyDescent="0.25">
      <c r="B730" s="186"/>
      <c r="C730" s="186"/>
      <c r="D730" s="186"/>
      <c r="E730" s="186"/>
      <c r="F730" s="187"/>
      <c r="H730" s="188"/>
      <c r="I730" s="189"/>
      <c r="J730" s="189"/>
      <c r="K730" s="189"/>
      <c r="L730" s="172"/>
      <c r="M730" s="189"/>
      <c r="N730" s="189"/>
      <c r="O730" s="189"/>
      <c r="P730" s="189"/>
      <c r="Q730" s="189"/>
      <c r="R730" s="189"/>
      <c r="S730" s="189"/>
      <c r="T730" s="189"/>
      <c r="U730" s="189"/>
      <c r="V730" s="189"/>
    </row>
    <row r="731" spans="2:22" s="1" customFormat="1" x14ac:dyDescent="0.25">
      <c r="B731" s="186"/>
      <c r="C731" s="186"/>
      <c r="D731" s="186"/>
      <c r="E731" s="186"/>
      <c r="F731" s="187"/>
      <c r="H731" s="188"/>
      <c r="I731" s="189"/>
      <c r="J731" s="189"/>
      <c r="K731" s="189"/>
      <c r="L731" s="172"/>
      <c r="M731" s="189"/>
      <c r="N731" s="189"/>
      <c r="O731" s="189"/>
      <c r="P731" s="189"/>
      <c r="Q731" s="189"/>
      <c r="R731" s="189"/>
      <c r="S731" s="189"/>
      <c r="T731" s="189"/>
      <c r="U731" s="189"/>
      <c r="V731" s="189"/>
    </row>
  </sheetData>
  <sortState ref="A92:AC103">
    <sortCondition ref="H92:H103"/>
    <sortCondition ref="G92:G103"/>
  </sortState>
  <mergeCells count="32">
    <mergeCell ref="B169:V169"/>
    <mergeCell ref="B465:F465"/>
    <mergeCell ref="B172:F172"/>
    <mergeCell ref="B199:V199"/>
    <mergeCell ref="B202:F202"/>
    <mergeCell ref="B237:V237"/>
    <mergeCell ref="B240:F240"/>
    <mergeCell ref="B327:V327"/>
    <mergeCell ref="B330:F330"/>
    <mergeCell ref="B393:F393"/>
    <mergeCell ref="B462:V462"/>
    <mergeCell ref="B302:V302"/>
    <mergeCell ref="B305:F305"/>
    <mergeCell ref="B49:F49"/>
    <mergeCell ref="B95:V95"/>
    <mergeCell ref="B97:F97"/>
    <mergeCell ref="B59:V59"/>
    <mergeCell ref="B62:F62"/>
    <mergeCell ref="B7:V7"/>
    <mergeCell ref="I10:L10"/>
    <mergeCell ref="M10:N10"/>
    <mergeCell ref="B47:V47"/>
    <mergeCell ref="I11:L11"/>
    <mergeCell ref="M11:N11"/>
    <mergeCell ref="M12:N12"/>
    <mergeCell ref="M13:N13"/>
    <mergeCell ref="M14:N14"/>
    <mergeCell ref="B18:F18"/>
    <mergeCell ref="B35:V35"/>
    <mergeCell ref="I37:I39"/>
    <mergeCell ref="B38:F38"/>
    <mergeCell ref="R12:U12"/>
  </mergeCells>
  <pageMargins left="0.19685039370078741" right="0" top="0.43307086614173229" bottom="0.55118110236220474" header="0.31496062992125984" footer="0.31496062992125984"/>
  <pageSetup paperSize="5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Municipalidad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Chore</dc:creator>
  <cp:lastModifiedBy>User1</cp:lastModifiedBy>
  <cp:lastPrinted>2017-02-14T11:37:56Z</cp:lastPrinted>
  <dcterms:created xsi:type="dcterms:W3CDTF">2016-02-16T13:53:20Z</dcterms:created>
  <dcterms:modified xsi:type="dcterms:W3CDTF">2017-06-21T22:40:35Z</dcterms:modified>
</cp:coreProperties>
</file>